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13"/>
  <workbookPr/>
  <mc:AlternateContent xmlns:mc="http://schemas.openxmlformats.org/markup-compatibility/2006">
    <mc:Choice Requires="x15">
      <x15ac:absPath xmlns:x15ac="http://schemas.microsoft.com/office/spreadsheetml/2010/11/ac" url="/Users/danielmcguire/Downloads/"/>
    </mc:Choice>
  </mc:AlternateContent>
  <xr:revisionPtr revIDLastSave="0" documentId="13_ncr:1_{30304A28-8400-7B4E-9274-68578AC80B4B}" xr6:coauthVersionLast="46" xr6:coauthVersionMax="46" xr10:uidLastSave="{00000000-0000-0000-0000-000000000000}"/>
  <bookViews>
    <workbookView xWindow="6660" yWindow="4680" windowWidth="27920" windowHeight="17540" tabRatio="500" xr2:uid="{00000000-000D-0000-FFFF-FFFF00000000}"/>
  </bookViews>
  <sheets>
    <sheet name="Assumptions" sheetId="8" r:id="rId1"/>
    <sheet name="Budget Worksheet" sheetId="4" r:id="rId2"/>
    <sheet name="Printable Budget" sheetId="6" r:id="rId3"/>
    <sheet name="Summary" sheetId="7" r:id="rId4"/>
    <sheet name="1023 Worksheet" sheetId="9" state="hidden" r:id="rId5"/>
  </sheets>
  <externalReferences>
    <externalReference r:id="rId6"/>
  </externalReferences>
  <definedNames>
    <definedName name="MoneyComingIn">Summary!$C$6</definedName>
    <definedName name="_xlnm.Print_Area" localSheetId="0">Assumptions!$A$1:$H$64</definedName>
    <definedName name="_xlnm.Print_Area" localSheetId="1">'Budget Worksheet'!$A$1</definedName>
    <definedName name="_xlnm.Print_Area" localSheetId="3">Summary!$A$1:$G$48</definedName>
    <definedName name="_xlnm.Print_Titles" localSheetId="2">'Printable Budget'!$A:$A</definedName>
    <definedName name="SampleRange">Summary!$E$29:$F$33</definedName>
    <definedName name="SemesterLength">Summary!$F$3</definedName>
    <definedName name="SemesterMonthlyCost">SUM([1]!SemesterExpenses[amount])/SemesterLength</definedName>
    <definedName name="TotalExpenses">Summary!$F$6</definedName>
    <definedName name="TotalMonthlyExpenses">SUM([1]!MonthlyExpenses[amount])</definedName>
    <definedName name="TotalMonthlyIncome">SUM([1]!MonthlyIncome[amount])</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40" i="7" l="1"/>
  <c r="D2" i="9" l="1"/>
  <c r="B1" i="6" l="1"/>
  <c r="B1" i="4"/>
  <c r="AR1" i="6" l="1"/>
  <c r="AD1" i="6"/>
  <c r="P1" i="6"/>
  <c r="B2" i="4"/>
  <c r="H2" i="4" s="1"/>
  <c r="P1" i="4"/>
  <c r="P2" i="4" s="1"/>
  <c r="AD1" i="4"/>
  <c r="AD2" i="4" s="1"/>
  <c r="AR1" i="4"/>
  <c r="AR2" i="4" s="1"/>
  <c r="B37" i="4"/>
  <c r="B38" i="4"/>
  <c r="B40" i="4"/>
  <c r="C37" i="4"/>
  <c r="C38" i="4"/>
  <c r="C40" i="4"/>
  <c r="D37" i="4"/>
  <c r="D38" i="4"/>
  <c r="D40" i="4"/>
  <c r="E37" i="4"/>
  <c r="E38" i="4"/>
  <c r="E40" i="4"/>
  <c r="F104" i="4"/>
  <c r="F105" i="4"/>
  <c r="N105" i="4" s="1"/>
  <c r="F125" i="4"/>
  <c r="F37" i="4"/>
  <c r="F38" i="4"/>
  <c r="F40" i="4"/>
  <c r="G104" i="4"/>
  <c r="G105" i="4"/>
  <c r="G125" i="4"/>
  <c r="G37" i="4"/>
  <c r="G38" i="4"/>
  <c r="G40" i="4"/>
  <c r="H104" i="4"/>
  <c r="H105" i="4"/>
  <c r="H125" i="4"/>
  <c r="H37" i="4"/>
  <c r="H38" i="4"/>
  <c r="H40" i="4"/>
  <c r="I104" i="4"/>
  <c r="I105" i="4"/>
  <c r="I125" i="4"/>
  <c r="I37" i="4"/>
  <c r="I38" i="4"/>
  <c r="I40" i="4"/>
  <c r="J104" i="4"/>
  <c r="J105" i="4"/>
  <c r="J125" i="4"/>
  <c r="J37" i="4"/>
  <c r="J38" i="4"/>
  <c r="J40" i="4"/>
  <c r="K104" i="4"/>
  <c r="K105" i="4"/>
  <c r="K125" i="4"/>
  <c r="K37" i="4"/>
  <c r="K38" i="4"/>
  <c r="K40" i="4"/>
  <c r="L104" i="4"/>
  <c r="L105" i="4"/>
  <c r="L125" i="4"/>
  <c r="L37" i="4"/>
  <c r="L38" i="4"/>
  <c r="L40" i="4"/>
  <c r="M104" i="4"/>
  <c r="M105" i="4"/>
  <c r="M125" i="4"/>
  <c r="M37" i="4"/>
  <c r="M38" i="4"/>
  <c r="M40" i="4"/>
  <c r="P105" i="4"/>
  <c r="Q105" i="4"/>
  <c r="AB105" i="4" s="1"/>
  <c r="R105" i="4"/>
  <c r="S105" i="4"/>
  <c r="T105" i="4"/>
  <c r="U105" i="4"/>
  <c r="V105" i="4"/>
  <c r="W105" i="4"/>
  <c r="X105" i="4"/>
  <c r="Y105" i="4"/>
  <c r="Z105" i="4"/>
  <c r="AA105" i="4"/>
  <c r="AD105" i="4"/>
  <c r="AE105" i="4"/>
  <c r="AF105" i="4"/>
  <c r="AG105" i="4"/>
  <c r="AH105" i="4"/>
  <c r="AI105" i="4"/>
  <c r="AP105" i="4" s="1"/>
  <c r="AJ105" i="4"/>
  <c r="AK105" i="4"/>
  <c r="AL105" i="4"/>
  <c r="AM105" i="4"/>
  <c r="AN105" i="4"/>
  <c r="AO105" i="4"/>
  <c r="AR105" i="4"/>
  <c r="AS105" i="4"/>
  <c r="BD105" i="4" s="1"/>
  <c r="AT105" i="4"/>
  <c r="AU105" i="4"/>
  <c r="AV105" i="4"/>
  <c r="AW105" i="4"/>
  <c r="AX105" i="4"/>
  <c r="AY105" i="4"/>
  <c r="AZ105" i="4"/>
  <c r="BA105" i="4"/>
  <c r="BB105" i="4"/>
  <c r="BC105" i="4"/>
  <c r="AD37" i="4"/>
  <c r="AD38" i="4"/>
  <c r="AD40" i="4"/>
  <c r="AE37" i="4"/>
  <c r="AE38" i="4"/>
  <c r="AE40" i="4"/>
  <c r="AF37" i="4"/>
  <c r="AF38" i="4"/>
  <c r="AF40" i="4"/>
  <c r="AG37" i="4"/>
  <c r="AG38" i="4"/>
  <c r="AG40" i="4"/>
  <c r="AH37" i="4"/>
  <c r="AH38" i="4"/>
  <c r="AH40" i="4"/>
  <c r="AI37" i="4"/>
  <c r="AI38" i="4"/>
  <c r="AI40" i="4"/>
  <c r="AJ37" i="4"/>
  <c r="AJ38" i="4"/>
  <c r="AJ40" i="4"/>
  <c r="AK37" i="4"/>
  <c r="AK38" i="4"/>
  <c r="AK40" i="4"/>
  <c r="AL37" i="4"/>
  <c r="AL38" i="4"/>
  <c r="AL40" i="4"/>
  <c r="AM37" i="4"/>
  <c r="AM38" i="4"/>
  <c r="AM40" i="4"/>
  <c r="AN37" i="4"/>
  <c r="AN38" i="4"/>
  <c r="AN40" i="4"/>
  <c r="AO37" i="4"/>
  <c r="AO38" i="4"/>
  <c r="AO40" i="4"/>
  <c r="AR37" i="4"/>
  <c r="AR38" i="4"/>
  <c r="AR40" i="4"/>
  <c r="AS37" i="4"/>
  <c r="AS38" i="4"/>
  <c r="AS40" i="4"/>
  <c r="AT37" i="4"/>
  <c r="AT38" i="4"/>
  <c r="AT40" i="4"/>
  <c r="AU37" i="4"/>
  <c r="AU38" i="4"/>
  <c r="AU40" i="4"/>
  <c r="AV37" i="4"/>
  <c r="AV38" i="4"/>
  <c r="AV40" i="4"/>
  <c r="AW37" i="4"/>
  <c r="AW38" i="4"/>
  <c r="AW40" i="4"/>
  <c r="AX37" i="4"/>
  <c r="AX38" i="4"/>
  <c r="AX40" i="4"/>
  <c r="AY37" i="4"/>
  <c r="AY38" i="4"/>
  <c r="AY40" i="4"/>
  <c r="AZ37" i="4"/>
  <c r="AZ38" i="4"/>
  <c r="AZ40" i="4"/>
  <c r="BA37" i="4"/>
  <c r="BA38" i="4"/>
  <c r="BA40" i="4"/>
  <c r="BB37" i="4"/>
  <c r="BB38" i="4"/>
  <c r="BB40" i="4"/>
  <c r="BC37" i="4"/>
  <c r="BC38" i="4"/>
  <c r="BC40" i="4"/>
  <c r="P125" i="4"/>
  <c r="Q125" i="4"/>
  <c r="R125" i="4"/>
  <c r="S125" i="4"/>
  <c r="T125" i="4"/>
  <c r="U125" i="4"/>
  <c r="V125" i="4"/>
  <c r="W125" i="4"/>
  <c r="X125" i="4"/>
  <c r="Y125" i="4"/>
  <c r="Z125" i="4"/>
  <c r="AA125" i="4"/>
  <c r="AD125" i="4"/>
  <c r="AE125" i="4"/>
  <c r="AF125" i="4"/>
  <c r="AG125" i="4"/>
  <c r="AH125" i="4"/>
  <c r="AI125" i="4"/>
  <c r="AJ125" i="4"/>
  <c r="AK125" i="4"/>
  <c r="AL125" i="4"/>
  <c r="AM125" i="4"/>
  <c r="AN125" i="4"/>
  <c r="AO125" i="4"/>
  <c r="AR125" i="4"/>
  <c r="AS125" i="4"/>
  <c r="AT125" i="4"/>
  <c r="AU125" i="4"/>
  <c r="AV125" i="4"/>
  <c r="AW125" i="4"/>
  <c r="AX125" i="4"/>
  <c r="AY125" i="4"/>
  <c r="AZ125" i="4"/>
  <c r="BA125" i="4"/>
  <c r="BB125" i="4"/>
  <c r="BC125" i="4"/>
  <c r="P37" i="4"/>
  <c r="P38" i="4"/>
  <c r="P40" i="4"/>
  <c r="Q37" i="4"/>
  <c r="Q38" i="4"/>
  <c r="Q40" i="4"/>
  <c r="R37" i="4"/>
  <c r="R38" i="4"/>
  <c r="R40" i="4"/>
  <c r="S37" i="4"/>
  <c r="S38" i="4"/>
  <c r="S40" i="4"/>
  <c r="T37" i="4"/>
  <c r="T38" i="4"/>
  <c r="T40" i="4"/>
  <c r="U37" i="4"/>
  <c r="U38" i="4"/>
  <c r="U40" i="4"/>
  <c r="V37" i="4"/>
  <c r="V38" i="4"/>
  <c r="V40" i="4"/>
  <c r="W37" i="4"/>
  <c r="W38" i="4"/>
  <c r="W40" i="4"/>
  <c r="X37" i="4"/>
  <c r="X38" i="4"/>
  <c r="X40" i="4"/>
  <c r="Y37" i="4"/>
  <c r="Y38" i="4"/>
  <c r="Y40" i="4"/>
  <c r="Z37" i="4"/>
  <c r="Z38" i="4"/>
  <c r="Z40" i="4"/>
  <c r="AA37" i="4"/>
  <c r="AA38" i="4"/>
  <c r="AA40" i="4"/>
  <c r="AR10" i="4"/>
  <c r="AR5" i="6" s="1"/>
  <c r="AS10" i="4"/>
  <c r="AS5" i="6" s="1"/>
  <c r="AT10" i="4"/>
  <c r="AT5" i="6" s="1"/>
  <c r="AU10" i="4"/>
  <c r="AU5" i="6" s="1"/>
  <c r="AV10" i="4"/>
  <c r="AV5" i="6"/>
  <c r="AW10" i="4"/>
  <c r="AW5" i="6" s="1"/>
  <c r="AX10" i="4"/>
  <c r="AX5" i="6" s="1"/>
  <c r="AY10" i="4"/>
  <c r="AY5" i="6" s="1"/>
  <c r="AZ10" i="4"/>
  <c r="AZ5" i="6"/>
  <c r="BA10" i="4"/>
  <c r="BA5" i="6" s="1"/>
  <c r="BB10" i="4"/>
  <c r="BB5" i="6" s="1"/>
  <c r="BC10" i="4"/>
  <c r="BC5" i="6" s="1"/>
  <c r="AR17" i="4"/>
  <c r="AR6" i="6" s="1"/>
  <c r="AS17" i="4"/>
  <c r="AS6" i="6" s="1"/>
  <c r="AT17" i="4"/>
  <c r="AT6" i="6" s="1"/>
  <c r="AU17" i="4"/>
  <c r="AU6" i="6" s="1"/>
  <c r="AV17" i="4"/>
  <c r="AV6" i="6" s="1"/>
  <c r="AW17" i="4"/>
  <c r="AW6" i="6" s="1"/>
  <c r="AX17" i="4"/>
  <c r="AX6" i="6" s="1"/>
  <c r="AY17" i="4"/>
  <c r="AY6" i="6" s="1"/>
  <c r="AZ17" i="4"/>
  <c r="AZ6" i="6" s="1"/>
  <c r="BA17" i="4"/>
  <c r="BA6" i="6"/>
  <c r="BB17" i="4"/>
  <c r="BB6" i="6" s="1"/>
  <c r="BC17" i="4"/>
  <c r="BC6" i="6" s="1"/>
  <c r="AD10" i="4"/>
  <c r="AD5" i="6" s="1"/>
  <c r="AE10" i="4"/>
  <c r="AE5" i="6" s="1"/>
  <c r="AF10" i="4"/>
  <c r="AF5" i="6" s="1"/>
  <c r="AG10" i="4"/>
  <c r="AG5" i="6" s="1"/>
  <c r="AH10" i="4"/>
  <c r="AH5" i="6" s="1"/>
  <c r="AI10" i="4"/>
  <c r="AI5" i="6" s="1"/>
  <c r="AJ10" i="4"/>
  <c r="AJ5" i="6" s="1"/>
  <c r="AK10" i="4"/>
  <c r="AK5" i="6"/>
  <c r="AL10" i="4"/>
  <c r="AL5" i="6" s="1"/>
  <c r="AM10" i="4"/>
  <c r="AM5" i="6" s="1"/>
  <c r="AN10" i="4"/>
  <c r="AN5" i="6" s="1"/>
  <c r="AO10" i="4"/>
  <c r="AO5" i="6" s="1"/>
  <c r="AD17" i="4"/>
  <c r="AD6" i="6" s="1"/>
  <c r="AE17" i="4"/>
  <c r="AE6" i="6" s="1"/>
  <c r="AF17" i="4"/>
  <c r="AF6" i="6" s="1"/>
  <c r="AG17" i="4"/>
  <c r="AG6" i="6" s="1"/>
  <c r="AH17" i="4"/>
  <c r="AH6" i="6"/>
  <c r="AI17" i="4"/>
  <c r="AI6" i="6" s="1"/>
  <c r="AJ17" i="4"/>
  <c r="AJ6" i="6"/>
  <c r="AK17" i="4"/>
  <c r="AK6" i="6" s="1"/>
  <c r="AL17" i="4"/>
  <c r="AL6" i="6" s="1"/>
  <c r="AM17" i="4"/>
  <c r="AM6" i="6" s="1"/>
  <c r="AN17" i="4"/>
  <c r="AN6" i="6" s="1"/>
  <c r="AO17" i="4"/>
  <c r="AO6" i="6" s="1"/>
  <c r="P10" i="4"/>
  <c r="P5" i="6" s="1"/>
  <c r="Q10" i="4"/>
  <c r="Q5" i="6" s="1"/>
  <c r="R10" i="4"/>
  <c r="R5" i="6" s="1"/>
  <c r="S10" i="4"/>
  <c r="S5" i="6" s="1"/>
  <c r="T10" i="4"/>
  <c r="T5" i="6" s="1"/>
  <c r="U10" i="4"/>
  <c r="U5" i="6" s="1"/>
  <c r="V10" i="4"/>
  <c r="V5" i="6" s="1"/>
  <c r="W10" i="4"/>
  <c r="W5" i="6" s="1"/>
  <c r="X10" i="4"/>
  <c r="X5" i="6" s="1"/>
  <c r="Y10" i="4"/>
  <c r="Y5" i="6" s="1"/>
  <c r="Z10" i="4"/>
  <c r="Z5" i="6" s="1"/>
  <c r="AA10" i="4"/>
  <c r="AA5" i="6" s="1"/>
  <c r="P17" i="4"/>
  <c r="P6" i="6"/>
  <c r="Q17" i="4"/>
  <c r="Q6" i="6" s="1"/>
  <c r="R17" i="4"/>
  <c r="R6" i="6" s="1"/>
  <c r="S17" i="4"/>
  <c r="S6" i="6"/>
  <c r="T17" i="4"/>
  <c r="T6" i="6"/>
  <c r="U17" i="4"/>
  <c r="U6" i="6" s="1"/>
  <c r="V17" i="4"/>
  <c r="V6" i="6" s="1"/>
  <c r="W17" i="4"/>
  <c r="W6" i="6" s="1"/>
  <c r="X17" i="4"/>
  <c r="X6" i="6" s="1"/>
  <c r="Y17" i="4"/>
  <c r="Y6" i="6"/>
  <c r="Z17" i="4"/>
  <c r="Z6" i="6" s="1"/>
  <c r="AA17" i="4"/>
  <c r="AA6" i="6"/>
  <c r="B10" i="4"/>
  <c r="B5" i="6" s="1"/>
  <c r="C10" i="4"/>
  <c r="C5" i="6" s="1"/>
  <c r="D10" i="4"/>
  <c r="D5" i="6" s="1"/>
  <c r="E10" i="4"/>
  <c r="E5" i="6" s="1"/>
  <c r="F10" i="4"/>
  <c r="F5" i="6" s="1"/>
  <c r="G10" i="4"/>
  <c r="G5" i="6" s="1"/>
  <c r="H10" i="4"/>
  <c r="H5" i="6" s="1"/>
  <c r="I10" i="4"/>
  <c r="I5" i="6" s="1"/>
  <c r="J10" i="4"/>
  <c r="J5" i="6" s="1"/>
  <c r="K10" i="4"/>
  <c r="K5" i="6" s="1"/>
  <c r="L10" i="4"/>
  <c r="L5" i="6" s="1"/>
  <c r="M10" i="4"/>
  <c r="M5" i="6" s="1"/>
  <c r="B17" i="4"/>
  <c r="B6" i="6"/>
  <c r="C17" i="4"/>
  <c r="C6" i="6" s="1"/>
  <c r="D17" i="4"/>
  <c r="D6" i="6" s="1"/>
  <c r="E17" i="4"/>
  <c r="E6" i="6"/>
  <c r="F17" i="4"/>
  <c r="F6" i="6"/>
  <c r="G17" i="4"/>
  <c r="G6" i="6" s="1"/>
  <c r="H17" i="4"/>
  <c r="H6" i="6"/>
  <c r="I17" i="4"/>
  <c r="I6" i="6" s="1"/>
  <c r="J17" i="4"/>
  <c r="J6" i="6" s="1"/>
  <c r="K17" i="4"/>
  <c r="K6" i="6" s="1"/>
  <c r="L17" i="4"/>
  <c r="L6" i="6" s="1"/>
  <c r="M17" i="4"/>
  <c r="M6" i="6" s="1"/>
  <c r="P96" i="4"/>
  <c r="Q96" i="4"/>
  <c r="R96" i="4"/>
  <c r="R19" i="6" s="1"/>
  <c r="S96" i="4"/>
  <c r="S19" i="6" s="1"/>
  <c r="T96" i="4"/>
  <c r="T19" i="6" s="1"/>
  <c r="U96" i="4"/>
  <c r="V96" i="4"/>
  <c r="V19" i="6" s="1"/>
  <c r="W96" i="4"/>
  <c r="X96" i="4"/>
  <c r="Y96" i="4"/>
  <c r="Y19" i="6" s="1"/>
  <c r="P78" i="4"/>
  <c r="P17" i="6" s="1"/>
  <c r="Q78" i="4"/>
  <c r="R78" i="4"/>
  <c r="R17" i="6" s="1"/>
  <c r="S78" i="4"/>
  <c r="T78" i="4"/>
  <c r="U78" i="4"/>
  <c r="V78" i="4"/>
  <c r="W78" i="4"/>
  <c r="W17" i="6" s="1"/>
  <c r="X78" i="4"/>
  <c r="Y78" i="4"/>
  <c r="Y17" i="6" s="1"/>
  <c r="Q17" i="6"/>
  <c r="S17" i="6"/>
  <c r="T17" i="6"/>
  <c r="U17" i="6"/>
  <c r="V17" i="6"/>
  <c r="X17" i="6"/>
  <c r="Z78" i="4"/>
  <c r="Z17" i="6" s="1"/>
  <c r="AA78" i="4"/>
  <c r="AA17" i="6"/>
  <c r="P19" i="6"/>
  <c r="U19" i="6"/>
  <c r="W19" i="6"/>
  <c r="X19" i="6"/>
  <c r="Z96" i="4"/>
  <c r="Z19" i="6"/>
  <c r="AA96" i="4"/>
  <c r="AA19" i="6"/>
  <c r="P83" i="4"/>
  <c r="AB83" i="4" s="1"/>
  <c r="Q83" i="4"/>
  <c r="Q18" i="6" s="1"/>
  <c r="R83" i="4"/>
  <c r="R18" i="6" s="1"/>
  <c r="S83" i="4"/>
  <c r="S18" i="6" s="1"/>
  <c r="T83" i="4"/>
  <c r="T18" i="6" s="1"/>
  <c r="U83" i="4"/>
  <c r="U18" i="6" s="1"/>
  <c r="V83" i="4"/>
  <c r="V18" i="6" s="1"/>
  <c r="W83" i="4"/>
  <c r="W18" i="6" s="1"/>
  <c r="X83" i="4"/>
  <c r="X18" i="6" s="1"/>
  <c r="Y83" i="4"/>
  <c r="Y18" i="6" s="1"/>
  <c r="Z83" i="4"/>
  <c r="Z18" i="6" s="1"/>
  <c r="AA83" i="4"/>
  <c r="AA18" i="6" s="1"/>
  <c r="P101" i="4"/>
  <c r="P20" i="6" s="1"/>
  <c r="Q101" i="4"/>
  <c r="Q20" i="6"/>
  <c r="R101" i="4"/>
  <c r="R20" i="6" s="1"/>
  <c r="S101" i="4"/>
  <c r="S20" i="6" s="1"/>
  <c r="T101" i="4"/>
  <c r="T20" i="6"/>
  <c r="U101" i="4"/>
  <c r="U20" i="6" s="1"/>
  <c r="V101" i="4"/>
  <c r="V20" i="6"/>
  <c r="W101" i="4"/>
  <c r="W20" i="6" s="1"/>
  <c r="X101" i="4"/>
  <c r="X20" i="6" s="1"/>
  <c r="Y101" i="4"/>
  <c r="Y20" i="6" s="1"/>
  <c r="Z101" i="4"/>
  <c r="Z20" i="6"/>
  <c r="AA101" i="4"/>
  <c r="AA20" i="6" s="1"/>
  <c r="P64" i="4"/>
  <c r="P16" i="6" s="1"/>
  <c r="Q64" i="4"/>
  <c r="Q16" i="6" s="1"/>
  <c r="R64" i="4"/>
  <c r="R16" i="6" s="1"/>
  <c r="S64" i="4"/>
  <c r="S16" i="6" s="1"/>
  <c r="T64" i="4"/>
  <c r="T16" i="6" s="1"/>
  <c r="U64" i="4"/>
  <c r="U16" i="6" s="1"/>
  <c r="V64" i="4"/>
  <c r="V16" i="6"/>
  <c r="W64" i="4"/>
  <c r="W16" i="6" s="1"/>
  <c r="X64" i="4"/>
  <c r="X16" i="6" s="1"/>
  <c r="Y64" i="4"/>
  <c r="Y16" i="6" s="1"/>
  <c r="Z64" i="4"/>
  <c r="Z16" i="6" s="1"/>
  <c r="AA64" i="4"/>
  <c r="AA16" i="6" s="1"/>
  <c r="N39" i="4"/>
  <c r="N52" i="4"/>
  <c r="N55" i="4"/>
  <c r="N58" i="4"/>
  <c r="B78" i="4"/>
  <c r="C78" i="4"/>
  <c r="D78" i="4"/>
  <c r="E78" i="4"/>
  <c r="E17" i="6" s="1"/>
  <c r="F78" i="4"/>
  <c r="G78" i="4"/>
  <c r="H78" i="4"/>
  <c r="H17" i="6" s="1"/>
  <c r="I78" i="4"/>
  <c r="J78" i="4"/>
  <c r="K78" i="4"/>
  <c r="L78" i="4"/>
  <c r="L17" i="6" s="1"/>
  <c r="M78" i="4"/>
  <c r="M17" i="6" s="1"/>
  <c r="B96" i="4"/>
  <c r="C96" i="4"/>
  <c r="D96" i="4"/>
  <c r="E96" i="4"/>
  <c r="F96" i="4"/>
  <c r="F19" i="6" s="1"/>
  <c r="G96" i="4"/>
  <c r="G19" i="6" s="1"/>
  <c r="H96" i="4"/>
  <c r="I96" i="4"/>
  <c r="I19" i="6" s="1"/>
  <c r="J96" i="4"/>
  <c r="K96" i="4"/>
  <c r="L96" i="4"/>
  <c r="M96" i="4"/>
  <c r="N110" i="4"/>
  <c r="N120" i="4"/>
  <c r="AR78" i="4"/>
  <c r="AR17" i="6" s="1"/>
  <c r="AS78" i="4"/>
  <c r="AT78" i="4"/>
  <c r="AU78" i="4"/>
  <c r="AV78" i="4"/>
  <c r="AW78" i="4"/>
  <c r="AX78" i="4"/>
  <c r="AY78" i="4"/>
  <c r="AY17" i="6" s="1"/>
  <c r="AZ78" i="4"/>
  <c r="AZ17" i="6" s="1"/>
  <c r="BA78" i="4"/>
  <c r="BA17" i="6" s="1"/>
  <c r="BB78" i="4"/>
  <c r="BC78" i="4"/>
  <c r="AR83" i="4"/>
  <c r="AS83" i="4"/>
  <c r="AT83" i="4"/>
  <c r="AU83" i="4"/>
  <c r="AU18" i="6" s="1"/>
  <c r="AV83" i="4"/>
  <c r="AW83" i="4"/>
  <c r="AW18" i="6" s="1"/>
  <c r="AX83" i="4"/>
  <c r="AX18" i="6" s="1"/>
  <c r="AY83" i="4"/>
  <c r="AY18" i="6" s="1"/>
  <c r="AZ83" i="4"/>
  <c r="BA83" i="4"/>
  <c r="BB83" i="4"/>
  <c r="BC83" i="4"/>
  <c r="BC18" i="6" s="1"/>
  <c r="AR96" i="4"/>
  <c r="AS96" i="4"/>
  <c r="AT96" i="4"/>
  <c r="AT19" i="6" s="1"/>
  <c r="AU96" i="4"/>
  <c r="AV96" i="4"/>
  <c r="AW96" i="4"/>
  <c r="AX96" i="4"/>
  <c r="AX19" i="6" s="1"/>
  <c r="AY96" i="4"/>
  <c r="AZ96" i="4"/>
  <c r="BA96" i="4"/>
  <c r="BB96" i="4"/>
  <c r="BC96" i="4"/>
  <c r="AR101" i="4"/>
  <c r="AS101" i="4"/>
  <c r="AS20" i="6" s="1"/>
  <c r="AT101" i="4"/>
  <c r="AT20" i="6" s="1"/>
  <c r="AU101" i="4"/>
  <c r="AV101" i="4"/>
  <c r="AV20" i="6" s="1"/>
  <c r="AW101" i="4"/>
  <c r="AX101" i="4"/>
  <c r="AY101" i="4"/>
  <c r="AZ101" i="4"/>
  <c r="BA101" i="4"/>
  <c r="BA20" i="6" s="1"/>
  <c r="BB101" i="4"/>
  <c r="BB20" i="6" s="1"/>
  <c r="BC101" i="4"/>
  <c r="BC20" i="6" s="1"/>
  <c r="AD78" i="4"/>
  <c r="AP78" i="4" s="1"/>
  <c r="AE78" i="4"/>
  <c r="AE17" i="6" s="1"/>
  <c r="AF78" i="4"/>
  <c r="AF17" i="6" s="1"/>
  <c r="AG78" i="4"/>
  <c r="AH78" i="4"/>
  <c r="AI78" i="4"/>
  <c r="AJ78" i="4"/>
  <c r="AJ17" i="6" s="1"/>
  <c r="AK78" i="4"/>
  <c r="AK17" i="6" s="1"/>
  <c r="AL78" i="4"/>
  <c r="AL17" i="6" s="1"/>
  <c r="AM78" i="4"/>
  <c r="AM17" i="6" s="1"/>
  <c r="AN78" i="4"/>
  <c r="AN17" i="6" s="1"/>
  <c r="AO78" i="4"/>
  <c r="AD83" i="4"/>
  <c r="AE83" i="4"/>
  <c r="AF83" i="4"/>
  <c r="AG83" i="4"/>
  <c r="AG18" i="6" s="1"/>
  <c r="AH83" i="4"/>
  <c r="AH18" i="6" s="1"/>
  <c r="AI83" i="4"/>
  <c r="AJ83" i="4"/>
  <c r="AK83" i="4"/>
  <c r="AK18" i="6" s="1"/>
  <c r="AL83" i="4"/>
  <c r="AM83" i="4"/>
  <c r="AN83" i="4"/>
  <c r="AO83" i="4"/>
  <c r="AO18" i="6" s="1"/>
  <c r="AD96" i="4"/>
  <c r="AE96" i="4"/>
  <c r="AE19" i="6" s="1"/>
  <c r="AF96" i="4"/>
  <c r="AF19" i="6" s="1"/>
  <c r="AG96" i="4"/>
  <c r="AH96" i="4"/>
  <c r="AI96" i="4"/>
  <c r="AJ96" i="4"/>
  <c r="AJ19" i="6" s="1"/>
  <c r="AK96" i="4"/>
  <c r="AK19" i="6" s="1"/>
  <c r="AL96" i="4"/>
  <c r="AL19" i="6" s="1"/>
  <c r="AM96" i="4"/>
  <c r="AM19" i="6" s="1"/>
  <c r="AN96" i="4"/>
  <c r="AN19" i="6" s="1"/>
  <c r="AO96" i="4"/>
  <c r="AD101" i="4"/>
  <c r="AE101" i="4"/>
  <c r="AE20" i="6" s="1"/>
  <c r="AF101" i="4"/>
  <c r="AF20" i="6" s="1"/>
  <c r="AG101" i="4"/>
  <c r="AG20" i="6" s="1"/>
  <c r="AH101" i="4"/>
  <c r="AH20" i="6" s="1"/>
  <c r="AI101" i="4"/>
  <c r="AI20" i="6" s="1"/>
  <c r="AJ101" i="4"/>
  <c r="AK101" i="4"/>
  <c r="AL101" i="4"/>
  <c r="AM101" i="4"/>
  <c r="AM20" i="6" s="1"/>
  <c r="AN101" i="4"/>
  <c r="AN20" i="6" s="1"/>
  <c r="AO101" i="4"/>
  <c r="AO20" i="6" s="1"/>
  <c r="AP101" i="4"/>
  <c r="B83" i="4"/>
  <c r="C83" i="4"/>
  <c r="C18" i="6" s="1"/>
  <c r="D83" i="4"/>
  <c r="E83" i="4"/>
  <c r="F83" i="4"/>
  <c r="G83" i="4"/>
  <c r="H83" i="4"/>
  <c r="H18" i="6" s="1"/>
  <c r="I83" i="4"/>
  <c r="J83" i="4"/>
  <c r="J18" i="6" s="1"/>
  <c r="K83" i="4"/>
  <c r="K18" i="6" s="1"/>
  <c r="L83" i="4"/>
  <c r="M83" i="4"/>
  <c r="M18" i="6" s="1"/>
  <c r="B101" i="4"/>
  <c r="C101" i="4"/>
  <c r="C20" i="6" s="1"/>
  <c r="D101" i="4"/>
  <c r="D20" i="6" s="1"/>
  <c r="E101" i="4"/>
  <c r="F101" i="4"/>
  <c r="G101" i="4"/>
  <c r="H101" i="4"/>
  <c r="H20" i="6" s="1"/>
  <c r="I101" i="4"/>
  <c r="J101" i="4"/>
  <c r="K101" i="4"/>
  <c r="K20" i="6" s="1"/>
  <c r="L101" i="4"/>
  <c r="L20" i="6" s="1"/>
  <c r="M101" i="4"/>
  <c r="AD64" i="4"/>
  <c r="AE64" i="4"/>
  <c r="AF64" i="4"/>
  <c r="AG64" i="4"/>
  <c r="AH64" i="4"/>
  <c r="AH16" i="6" s="1"/>
  <c r="AI64" i="4"/>
  <c r="AI16" i="6" s="1"/>
  <c r="AJ64" i="4"/>
  <c r="AK64" i="4"/>
  <c r="AP64" i="4" s="1"/>
  <c r="F42" i="9" s="1"/>
  <c r="AL64" i="4"/>
  <c r="AM64" i="4"/>
  <c r="AN64" i="4"/>
  <c r="AO64" i="4"/>
  <c r="B64" i="4"/>
  <c r="C64" i="4"/>
  <c r="D64" i="4"/>
  <c r="E64" i="4"/>
  <c r="F64" i="4"/>
  <c r="F16" i="6" s="1"/>
  <c r="G64" i="4"/>
  <c r="H64" i="4"/>
  <c r="H16" i="6" s="1"/>
  <c r="I64" i="4"/>
  <c r="I16" i="6" s="1"/>
  <c r="J64" i="4"/>
  <c r="K64" i="4"/>
  <c r="L64" i="4"/>
  <c r="M64" i="4"/>
  <c r="BD48" i="4"/>
  <c r="G41" i="9"/>
  <c r="AP48" i="4"/>
  <c r="F41" i="9"/>
  <c r="AB48" i="4"/>
  <c r="E41" i="9"/>
  <c r="N48" i="4"/>
  <c r="D41" i="9" s="1"/>
  <c r="BD47" i="4"/>
  <c r="G35" i="9"/>
  <c r="AP47" i="4"/>
  <c r="F35" i="9"/>
  <c r="AB47" i="4"/>
  <c r="E35" i="9"/>
  <c r="N47" i="4"/>
  <c r="D35" i="9" s="1"/>
  <c r="AR64" i="4"/>
  <c r="BD64" i="4" s="1"/>
  <c r="G42" i="9" s="1"/>
  <c r="AS64" i="4"/>
  <c r="AS16" i="6" s="1"/>
  <c r="AT64" i="4"/>
  <c r="AU64" i="4"/>
  <c r="AV64" i="4"/>
  <c r="AW64" i="4"/>
  <c r="AX64" i="4"/>
  <c r="AX16" i="6" s="1"/>
  <c r="AY64" i="4"/>
  <c r="AY16" i="6" s="1"/>
  <c r="AZ64" i="4"/>
  <c r="BA64" i="4"/>
  <c r="BA16" i="6" s="1"/>
  <c r="BB64" i="4"/>
  <c r="BC64" i="4"/>
  <c r="BD108" i="4"/>
  <c r="G16" i="9" s="1"/>
  <c r="AP108" i="4"/>
  <c r="F16" i="9" s="1"/>
  <c r="AB108" i="4"/>
  <c r="E16" i="9" s="1"/>
  <c r="N108" i="4"/>
  <c r="BF108" i="4" s="1"/>
  <c r="C44" i="9"/>
  <c r="C42" i="9"/>
  <c r="C41" i="9"/>
  <c r="C33" i="9"/>
  <c r="C34" i="9"/>
  <c r="C35" i="9"/>
  <c r="C32" i="9"/>
  <c r="E2" i="9"/>
  <c r="E31" i="9" s="1"/>
  <c r="F2" i="9"/>
  <c r="D31" i="9"/>
  <c r="H14" i="9"/>
  <c r="H13" i="9"/>
  <c r="H11" i="9"/>
  <c r="H9" i="9"/>
  <c r="H8" i="9"/>
  <c r="H7" i="9"/>
  <c r="H6" i="9"/>
  <c r="H5" i="9"/>
  <c r="H4" i="9"/>
  <c r="N94" i="4"/>
  <c r="AB94" i="4"/>
  <c r="AP94" i="4"/>
  <c r="BD94" i="4"/>
  <c r="C55" i="8"/>
  <c r="C50" i="8"/>
  <c r="C45" i="8"/>
  <c r="C40" i="8"/>
  <c r="H22" i="8"/>
  <c r="H24" i="8"/>
  <c r="C6" i="8"/>
  <c r="C7" i="8"/>
  <c r="C5" i="8"/>
  <c r="N15" i="4"/>
  <c r="AB15" i="4"/>
  <c r="AP15" i="4"/>
  <c r="BD15" i="4"/>
  <c r="B22" i="4"/>
  <c r="B7" i="6"/>
  <c r="B16" i="6"/>
  <c r="B17" i="6"/>
  <c r="B18" i="6"/>
  <c r="B19" i="6"/>
  <c r="B20" i="6"/>
  <c r="A22" i="6"/>
  <c r="E44" i="7" s="1"/>
  <c r="A21" i="6"/>
  <c r="E43" i="7" s="1"/>
  <c r="A20" i="6"/>
  <c r="A19" i="6"/>
  <c r="A18" i="6"/>
  <c r="A17" i="6"/>
  <c r="A16" i="6"/>
  <c r="E27" i="7" s="1"/>
  <c r="A15" i="6"/>
  <c r="A14" i="6"/>
  <c r="E41" i="7" s="1"/>
  <c r="A8" i="6"/>
  <c r="B43" i="7" s="1"/>
  <c r="A7" i="6"/>
  <c r="A6" i="6"/>
  <c r="A5" i="6"/>
  <c r="B33" i="7" s="1"/>
  <c r="E32" i="7"/>
  <c r="E25" i="7"/>
  <c r="E17" i="7"/>
  <c r="E10" i="7"/>
  <c r="AB39" i="4"/>
  <c r="AP39" i="4"/>
  <c r="BD39" i="4"/>
  <c r="BF39" i="4" s="1"/>
  <c r="E42" i="7"/>
  <c r="AS17" i="6"/>
  <c r="AT17" i="6"/>
  <c r="AU17" i="6"/>
  <c r="AV17" i="6"/>
  <c r="AW17" i="6"/>
  <c r="AX17" i="6"/>
  <c r="BB17" i="6"/>
  <c r="BC17" i="6"/>
  <c r="AR18" i="6"/>
  <c r="AS18" i="6"/>
  <c r="AT18" i="6"/>
  <c r="AV18" i="6"/>
  <c r="AZ18" i="6"/>
  <c r="BA18" i="6"/>
  <c r="BB18" i="6"/>
  <c r="AR19" i="6"/>
  <c r="AS19" i="6"/>
  <c r="AU19" i="6"/>
  <c r="AV19" i="6"/>
  <c r="AW19" i="6"/>
  <c r="AY19" i="6"/>
  <c r="AZ19" i="6"/>
  <c r="BA19" i="6"/>
  <c r="BB19" i="6"/>
  <c r="BC19" i="6"/>
  <c r="AR20" i="6"/>
  <c r="AU20" i="6"/>
  <c r="AW20" i="6"/>
  <c r="AX20" i="6"/>
  <c r="AY20" i="6"/>
  <c r="AZ20" i="6"/>
  <c r="AR16" i="6"/>
  <c r="AT16" i="6"/>
  <c r="AU16" i="6"/>
  <c r="AV16" i="6"/>
  <c r="AW16" i="6"/>
  <c r="AZ16" i="6"/>
  <c r="BB16" i="6"/>
  <c r="BC16" i="6"/>
  <c r="AG17" i="6"/>
  <c r="AH17" i="6"/>
  <c r="AI17" i="6"/>
  <c r="AO17" i="6"/>
  <c r="AD18" i="6"/>
  <c r="AE18" i="6"/>
  <c r="AF18" i="6"/>
  <c r="AI18" i="6"/>
  <c r="AJ18" i="6"/>
  <c r="AL18" i="6"/>
  <c r="AM18" i="6"/>
  <c r="AN18" i="6"/>
  <c r="AG19" i="6"/>
  <c r="AH19" i="6"/>
  <c r="AI19" i="6"/>
  <c r="AO19" i="6"/>
  <c r="AD20" i="6"/>
  <c r="AJ20" i="6"/>
  <c r="AK20" i="6"/>
  <c r="AL20" i="6"/>
  <c r="AD16" i="6"/>
  <c r="AE16" i="6"/>
  <c r="AF16" i="6"/>
  <c r="AG16" i="6"/>
  <c r="AJ16" i="6"/>
  <c r="AK16" i="6"/>
  <c r="AL16" i="6"/>
  <c r="AM16" i="6"/>
  <c r="AN16" i="6"/>
  <c r="AO16" i="6"/>
  <c r="C16" i="6"/>
  <c r="D16" i="6"/>
  <c r="E16" i="6"/>
  <c r="G16" i="6"/>
  <c r="J16" i="6"/>
  <c r="K16" i="6"/>
  <c r="L16" i="6"/>
  <c r="M16" i="6"/>
  <c r="C17" i="6"/>
  <c r="D17" i="6"/>
  <c r="F17" i="6"/>
  <c r="G17" i="6"/>
  <c r="I17" i="6"/>
  <c r="J17" i="6"/>
  <c r="K17" i="6"/>
  <c r="D18" i="6"/>
  <c r="E18" i="6"/>
  <c r="F18" i="6"/>
  <c r="G18" i="6"/>
  <c r="I18" i="6"/>
  <c r="L18" i="6"/>
  <c r="C19" i="6"/>
  <c r="D19" i="6"/>
  <c r="E19" i="6"/>
  <c r="H19" i="6"/>
  <c r="J19" i="6"/>
  <c r="K19" i="6"/>
  <c r="L19" i="6"/>
  <c r="M19" i="6"/>
  <c r="E20" i="6"/>
  <c r="F20" i="6"/>
  <c r="G20" i="6"/>
  <c r="I20" i="6"/>
  <c r="J20" i="6"/>
  <c r="M20" i="6"/>
  <c r="E35" i="7"/>
  <c r="E28" i="7"/>
  <c r="E21" i="7"/>
  <c r="E13" i="7"/>
  <c r="E29" i="7"/>
  <c r="E22" i="7"/>
  <c r="E14" i="7"/>
  <c r="C22" i="4"/>
  <c r="C7" i="6"/>
  <c r="D22" i="4"/>
  <c r="D7" i="6"/>
  <c r="E22" i="4"/>
  <c r="E7" i="6"/>
  <c r="F22" i="4"/>
  <c r="F7" i="6"/>
  <c r="G22" i="4"/>
  <c r="G7" i="6"/>
  <c r="H22" i="4"/>
  <c r="H7" i="6"/>
  <c r="I22" i="4"/>
  <c r="I7" i="6"/>
  <c r="J22" i="4"/>
  <c r="J7" i="6"/>
  <c r="K22" i="4"/>
  <c r="K7" i="6"/>
  <c r="L22" i="4"/>
  <c r="L7" i="6"/>
  <c r="M22" i="4"/>
  <c r="M7" i="6"/>
  <c r="P22" i="4"/>
  <c r="P7" i="6"/>
  <c r="Q22" i="4"/>
  <c r="Q7" i="6"/>
  <c r="R22" i="4"/>
  <c r="R7" i="6"/>
  <c r="S22" i="4"/>
  <c r="S7" i="6"/>
  <c r="T22" i="4"/>
  <c r="T7" i="6"/>
  <c r="U22" i="4"/>
  <c r="U7" i="6"/>
  <c r="V22" i="4"/>
  <c r="V7" i="6"/>
  <c r="W22" i="4"/>
  <c r="W7" i="6"/>
  <c r="X22" i="4"/>
  <c r="X7" i="6"/>
  <c r="Y22" i="4"/>
  <c r="Y7" i="6"/>
  <c r="Z22" i="4"/>
  <c r="Z7" i="6"/>
  <c r="AA22" i="4"/>
  <c r="AA7" i="6"/>
  <c r="AD22" i="4"/>
  <c r="AD7" i="6"/>
  <c r="AP7" i="6" s="1"/>
  <c r="C28" i="7" s="1"/>
  <c r="AE22" i="4"/>
  <c r="AP22" i="4" s="1"/>
  <c r="AE7" i="6"/>
  <c r="AF22" i="4"/>
  <c r="AF7" i="6"/>
  <c r="AG22" i="4"/>
  <c r="AG7" i="6"/>
  <c r="AH22" i="4"/>
  <c r="AH7" i="6"/>
  <c r="AI22" i="4"/>
  <c r="AI7" i="6"/>
  <c r="AJ22" i="4"/>
  <c r="AJ7" i="6"/>
  <c r="AK22" i="4"/>
  <c r="AK7" i="6"/>
  <c r="AL22" i="4"/>
  <c r="AL7" i="6"/>
  <c r="AM22" i="4"/>
  <c r="AM7" i="6"/>
  <c r="AN22" i="4"/>
  <c r="AN7" i="6"/>
  <c r="AO22" i="4"/>
  <c r="AO7" i="6"/>
  <c r="AR22" i="4"/>
  <c r="AR7" i="6"/>
  <c r="AS22" i="4"/>
  <c r="AS7" i="6"/>
  <c r="AT22" i="4"/>
  <c r="BD22" i="4" s="1"/>
  <c r="AT7" i="6"/>
  <c r="AU22" i="4"/>
  <c r="AU7" i="6"/>
  <c r="AV22" i="4"/>
  <c r="AV7" i="6"/>
  <c r="AW22" i="4"/>
  <c r="AW7" i="6"/>
  <c r="AX22" i="4"/>
  <c r="AX7" i="6"/>
  <c r="AY22" i="4"/>
  <c r="AY7" i="6"/>
  <c r="AZ22" i="4"/>
  <c r="AZ7" i="6"/>
  <c r="BA22" i="4"/>
  <c r="BA7" i="6"/>
  <c r="BB22" i="4"/>
  <c r="BB7" i="6"/>
  <c r="BC22" i="4"/>
  <c r="BC7" i="6"/>
  <c r="B32" i="7"/>
  <c r="B25" i="7"/>
  <c r="B17" i="7"/>
  <c r="B42" i="7"/>
  <c r="B41" i="7"/>
  <c r="B40" i="7"/>
  <c r="B36" i="7"/>
  <c r="B35" i="7"/>
  <c r="B34" i="7"/>
  <c r="B29" i="7"/>
  <c r="B28" i="7"/>
  <c r="B27" i="7"/>
  <c r="B26" i="7"/>
  <c r="B21" i="7"/>
  <c r="B20" i="7"/>
  <c r="B19" i="7"/>
  <c r="B14" i="7"/>
  <c r="B13" i="7"/>
  <c r="B12" i="7"/>
  <c r="B11" i="7"/>
  <c r="B10" i="7"/>
  <c r="AM2" i="6"/>
  <c r="L2" i="6"/>
  <c r="G2" i="6"/>
  <c r="D2" i="6"/>
  <c r="AB120" i="4"/>
  <c r="AP120" i="4"/>
  <c r="BD120" i="4"/>
  <c r="N119" i="4"/>
  <c r="AB119" i="4"/>
  <c r="AP119" i="4"/>
  <c r="BD119" i="4"/>
  <c r="N118" i="4"/>
  <c r="AB118" i="4"/>
  <c r="AP118" i="4"/>
  <c r="BD118" i="4"/>
  <c r="N117" i="4"/>
  <c r="AB117" i="4"/>
  <c r="AP117" i="4"/>
  <c r="BD117" i="4"/>
  <c r="N116" i="4"/>
  <c r="AB116" i="4"/>
  <c r="AP116" i="4"/>
  <c r="BD116" i="4"/>
  <c r="N115" i="4"/>
  <c r="AB115" i="4"/>
  <c r="AP115" i="4"/>
  <c r="BD115" i="4"/>
  <c r="N114" i="4"/>
  <c r="AB114" i="4"/>
  <c r="AP114" i="4"/>
  <c r="BD114" i="4"/>
  <c r="N113" i="4"/>
  <c r="AB113" i="4"/>
  <c r="AP113" i="4"/>
  <c r="BD113" i="4"/>
  <c r="N112" i="4"/>
  <c r="AB112" i="4"/>
  <c r="AP112" i="4"/>
  <c r="BD112" i="4"/>
  <c r="AB110" i="4"/>
  <c r="AP110" i="4"/>
  <c r="BD110" i="4"/>
  <c r="N109" i="4"/>
  <c r="AB109" i="4"/>
  <c r="AP109" i="4"/>
  <c r="BD109" i="4"/>
  <c r="N106" i="4"/>
  <c r="BF106" i="4" s="1"/>
  <c r="AB106" i="4"/>
  <c r="AP106" i="4"/>
  <c r="BD106" i="4"/>
  <c r="AB104" i="4"/>
  <c r="AP104" i="4"/>
  <c r="BD104" i="4"/>
  <c r="N132" i="4"/>
  <c r="AB132" i="4"/>
  <c r="AP132" i="4"/>
  <c r="BF132" i="4" s="1"/>
  <c r="BD132" i="4"/>
  <c r="N125" i="4"/>
  <c r="AB124" i="4"/>
  <c r="AP124" i="4"/>
  <c r="BD124" i="4"/>
  <c r="N124" i="4"/>
  <c r="BF124" i="4"/>
  <c r="N100" i="4"/>
  <c r="AB100" i="4"/>
  <c r="AP100" i="4"/>
  <c r="BD100" i="4"/>
  <c r="N99" i="4"/>
  <c r="AB99" i="4"/>
  <c r="AP99" i="4"/>
  <c r="BD99" i="4"/>
  <c r="N95" i="4"/>
  <c r="AB95" i="4"/>
  <c r="AP95" i="4"/>
  <c r="BD95" i="4"/>
  <c r="BF95" i="4" s="1"/>
  <c r="N93" i="4"/>
  <c r="BF93" i="4" s="1"/>
  <c r="AB93" i="4"/>
  <c r="AP93" i="4"/>
  <c r="BD93" i="4"/>
  <c r="N92" i="4"/>
  <c r="AB92" i="4"/>
  <c r="AP92" i="4"/>
  <c r="BD92" i="4"/>
  <c r="N91" i="4"/>
  <c r="BF91" i="4" s="1"/>
  <c r="AB91" i="4"/>
  <c r="AP91" i="4"/>
  <c r="BD91" i="4"/>
  <c r="N90" i="4"/>
  <c r="AB90" i="4"/>
  <c r="AP90" i="4"/>
  <c r="BD90" i="4"/>
  <c r="N89" i="4"/>
  <c r="AB89" i="4"/>
  <c r="AP89" i="4"/>
  <c r="BD89" i="4"/>
  <c r="N88" i="4"/>
  <c r="AB88" i="4"/>
  <c r="AP88" i="4"/>
  <c r="BD88" i="4"/>
  <c r="BF88" i="4"/>
  <c r="N87" i="4"/>
  <c r="BF87" i="4" s="1"/>
  <c r="AB87" i="4"/>
  <c r="AP87" i="4"/>
  <c r="BD87" i="4"/>
  <c r="N86" i="4"/>
  <c r="AB86" i="4"/>
  <c r="AP86" i="4"/>
  <c r="BD86" i="4"/>
  <c r="N82" i="4"/>
  <c r="AB82" i="4"/>
  <c r="AP82" i="4"/>
  <c r="BD82" i="4"/>
  <c r="BF82" i="4"/>
  <c r="AB81" i="4"/>
  <c r="BF81" i="4" s="1"/>
  <c r="AP81" i="4"/>
  <c r="BD81" i="4"/>
  <c r="N81" i="4"/>
  <c r="N77" i="4"/>
  <c r="AB77" i="4"/>
  <c r="AP77" i="4"/>
  <c r="BD77" i="4"/>
  <c r="BF77" i="4" s="1"/>
  <c r="N76" i="4"/>
  <c r="AB76" i="4"/>
  <c r="AP76" i="4"/>
  <c r="BD76" i="4"/>
  <c r="N75" i="4"/>
  <c r="BF75" i="4" s="1"/>
  <c r="AB75" i="4"/>
  <c r="AP75" i="4"/>
  <c r="BD75" i="4"/>
  <c r="N74" i="4"/>
  <c r="AB74" i="4"/>
  <c r="AP74" i="4"/>
  <c r="BD74" i="4"/>
  <c r="N73" i="4"/>
  <c r="BF73" i="4" s="1"/>
  <c r="AB73" i="4"/>
  <c r="AP73" i="4"/>
  <c r="BD73" i="4"/>
  <c r="N72" i="4"/>
  <c r="AB72" i="4"/>
  <c r="AP72" i="4"/>
  <c r="BD72" i="4"/>
  <c r="N71" i="4"/>
  <c r="BF71" i="4" s="1"/>
  <c r="AB71" i="4"/>
  <c r="AP71" i="4"/>
  <c r="BD71" i="4"/>
  <c r="N70" i="4"/>
  <c r="AB70" i="4"/>
  <c r="AP70" i="4"/>
  <c r="BD70" i="4"/>
  <c r="N69" i="4"/>
  <c r="AB69" i="4"/>
  <c r="AP69" i="4"/>
  <c r="BD69" i="4"/>
  <c r="BF69" i="4" s="1"/>
  <c r="N68" i="4"/>
  <c r="AB68" i="4"/>
  <c r="AP68" i="4"/>
  <c r="BD68" i="4"/>
  <c r="N67" i="4"/>
  <c r="AB67" i="4"/>
  <c r="AP67" i="4"/>
  <c r="BD67" i="4"/>
  <c r="N63" i="4"/>
  <c r="AB63" i="4"/>
  <c r="AP63" i="4"/>
  <c r="BD63" i="4"/>
  <c r="N62" i="4"/>
  <c r="BF62" i="4" s="1"/>
  <c r="AB62" i="4"/>
  <c r="AP62" i="4"/>
  <c r="BD62" i="4"/>
  <c r="N61" i="4"/>
  <c r="AB61" i="4"/>
  <c r="AP61" i="4"/>
  <c r="BD61" i="4"/>
  <c r="N60" i="4"/>
  <c r="BF60" i="4" s="1"/>
  <c r="AB60" i="4"/>
  <c r="AP60" i="4"/>
  <c r="BD60" i="4"/>
  <c r="AB58" i="4"/>
  <c r="BF58" i="4" s="1"/>
  <c r="AP58" i="4"/>
  <c r="BD58" i="4"/>
  <c r="N59" i="4"/>
  <c r="BF59" i="4" s="1"/>
  <c r="AB59" i="4"/>
  <c r="AP59" i="4"/>
  <c r="BD59" i="4"/>
  <c r="N57" i="4"/>
  <c r="AB57" i="4"/>
  <c r="AP57" i="4"/>
  <c r="BD57" i="4"/>
  <c r="N56" i="4"/>
  <c r="AB56" i="4"/>
  <c r="AP56" i="4"/>
  <c r="BD56" i="4"/>
  <c r="AB55" i="4"/>
  <c r="AP55" i="4"/>
  <c r="BD55" i="4"/>
  <c r="N54" i="4"/>
  <c r="AB54" i="4"/>
  <c r="AP54" i="4"/>
  <c r="BD54" i="4"/>
  <c r="N53" i="4"/>
  <c r="AB53" i="4"/>
  <c r="AP53" i="4"/>
  <c r="BD53" i="4"/>
  <c r="AB52" i="4"/>
  <c r="BF52" i="4" s="1"/>
  <c r="AP52" i="4"/>
  <c r="BD52" i="4"/>
  <c r="N36" i="4"/>
  <c r="AB36" i="4"/>
  <c r="AP36" i="4"/>
  <c r="BD36" i="4"/>
  <c r="BF36" i="4" s="1"/>
  <c r="BF48" i="4"/>
  <c r="BF47" i="4"/>
  <c r="N27" i="4"/>
  <c r="AB27" i="4"/>
  <c r="AP27" i="4"/>
  <c r="BD27" i="4"/>
  <c r="BF27" i="4"/>
  <c r="N22" i="4"/>
  <c r="AB22" i="4"/>
  <c r="N21" i="4"/>
  <c r="AB21" i="4"/>
  <c r="AP21" i="4"/>
  <c r="BF21" i="4" s="1"/>
  <c r="BD21" i="4"/>
  <c r="N20" i="4"/>
  <c r="BF20" i="4" s="1"/>
  <c r="AB20" i="4"/>
  <c r="AP20" i="4"/>
  <c r="BD20" i="4"/>
  <c r="N17" i="4"/>
  <c r="BF17" i="4" s="1"/>
  <c r="AB17" i="4"/>
  <c r="AP17" i="4"/>
  <c r="BD17" i="4"/>
  <c r="N16" i="4"/>
  <c r="AB16" i="4"/>
  <c r="AP16" i="4"/>
  <c r="BD16" i="4"/>
  <c r="N14" i="4"/>
  <c r="BF14" i="4" s="1"/>
  <c r="AB14" i="4"/>
  <c r="AP14" i="4"/>
  <c r="BD14" i="4"/>
  <c r="N13" i="4"/>
  <c r="BF13" i="4" s="1"/>
  <c r="AB13" i="4"/>
  <c r="AP13" i="4"/>
  <c r="BD13" i="4"/>
  <c r="N7" i="4"/>
  <c r="AB7" i="4"/>
  <c r="AP7" i="4"/>
  <c r="BD7" i="4"/>
  <c r="N8" i="4"/>
  <c r="BF8" i="4" s="1"/>
  <c r="AB8" i="4"/>
  <c r="AP8" i="4"/>
  <c r="BD8" i="4"/>
  <c r="N9" i="4"/>
  <c r="AB9" i="4"/>
  <c r="AP9" i="4"/>
  <c r="BD9" i="4"/>
  <c r="AP10" i="4"/>
  <c r="N6" i="4"/>
  <c r="BF6" i="4" s="1"/>
  <c r="AB6" i="4"/>
  <c r="AP6" i="4"/>
  <c r="BD6" i="4"/>
  <c r="BD10" i="4" l="1"/>
  <c r="BF7" i="4"/>
  <c r="BF15" i="4"/>
  <c r="BF109" i="4"/>
  <c r="BF110" i="4"/>
  <c r="BF115" i="4"/>
  <c r="BF118" i="4"/>
  <c r="BF120" i="4"/>
  <c r="BF113" i="4"/>
  <c r="BF119" i="4"/>
  <c r="BF117" i="4"/>
  <c r="BF116" i="4"/>
  <c r="BF114" i="4"/>
  <c r="BF112" i="4"/>
  <c r="D16" i="9"/>
  <c r="BD96" i="4"/>
  <c r="AP96" i="4"/>
  <c r="AD19" i="6"/>
  <c r="BF90" i="4"/>
  <c r="BF92" i="4"/>
  <c r="BF94" i="4"/>
  <c r="AB96" i="4"/>
  <c r="BF89" i="4"/>
  <c r="N96" i="4"/>
  <c r="BF86" i="4"/>
  <c r="BD101" i="4"/>
  <c r="BF100" i="4"/>
  <c r="BF99" i="4"/>
  <c r="AB101" i="4"/>
  <c r="BF101" i="4"/>
  <c r="N101" i="4"/>
  <c r="BD83" i="4"/>
  <c r="N83" i="4"/>
  <c r="BF74" i="4"/>
  <c r="BF70" i="4"/>
  <c r="BF68" i="4"/>
  <c r="BF76" i="4"/>
  <c r="BF72" i="4"/>
  <c r="BF54" i="4"/>
  <c r="BF63" i="4"/>
  <c r="BF55" i="4"/>
  <c r="BF57" i="4"/>
  <c r="BF53" i="4"/>
  <c r="BF56" i="4"/>
  <c r="BF61" i="4"/>
  <c r="BF9" i="4"/>
  <c r="AB10" i="4"/>
  <c r="BD18" i="6"/>
  <c r="BD19" i="6"/>
  <c r="E26" i="7"/>
  <c r="BD20" i="6"/>
  <c r="E36" i="7"/>
  <c r="N16" i="6"/>
  <c r="AB16" i="6"/>
  <c r="BD7" i="6"/>
  <c r="C35" i="7" s="1"/>
  <c r="E33" i="7"/>
  <c r="BF16" i="4"/>
  <c r="AB7" i="6"/>
  <c r="C20" i="7" s="1"/>
  <c r="N7" i="6"/>
  <c r="AP16" i="6"/>
  <c r="N10" i="4"/>
  <c r="BF10" i="4" s="1"/>
  <c r="BF105" i="4"/>
  <c r="N104" i="4"/>
  <c r="BF104" i="4" s="1"/>
  <c r="L2" i="4"/>
  <c r="N18" i="6"/>
  <c r="AB17" i="6"/>
  <c r="C13" i="7"/>
  <c r="BF96" i="4"/>
  <c r="BD5" i="6"/>
  <c r="C33" i="7" s="1"/>
  <c r="BD17" i="6"/>
  <c r="AB6" i="6"/>
  <c r="C19" i="7" s="1"/>
  <c r="AB5" i="6"/>
  <c r="C18" i="7" s="1"/>
  <c r="N20" i="6"/>
  <c r="BD6" i="6"/>
  <c r="C34" i="7" s="1"/>
  <c r="AP18" i="6"/>
  <c r="BD16" i="6"/>
  <c r="AB20" i="6"/>
  <c r="N19" i="6"/>
  <c r="AP20" i="6"/>
  <c r="AP19" i="6"/>
  <c r="BF22" i="4"/>
  <c r="N6" i="6"/>
  <c r="N5" i="6"/>
  <c r="AP6" i="6"/>
  <c r="C27" i="7" s="1"/>
  <c r="AP5" i="6"/>
  <c r="C26" i="7" s="1"/>
  <c r="Q19" i="6"/>
  <c r="AB19" i="6" s="1"/>
  <c r="AO131" i="4"/>
  <c r="AO130" i="4"/>
  <c r="AO128" i="4"/>
  <c r="AO129" i="4"/>
  <c r="AO127" i="4"/>
  <c r="AB64" i="4"/>
  <c r="E42" i="9" s="1"/>
  <c r="P18" i="6"/>
  <c r="AB18" i="6" s="1"/>
  <c r="AA130" i="4"/>
  <c r="AA128" i="4"/>
  <c r="AA129" i="4"/>
  <c r="AA127" i="4"/>
  <c r="AP83" i="4"/>
  <c r="F43" i="9" s="1"/>
  <c r="M25" i="4"/>
  <c r="M107" i="4" s="1"/>
  <c r="M121" i="4" s="1"/>
  <c r="M21" i="6" s="1"/>
  <c r="M129" i="4"/>
  <c r="M128" i="4"/>
  <c r="M130" i="4"/>
  <c r="M127" i="4"/>
  <c r="BF67" i="4"/>
  <c r="N64" i="4"/>
  <c r="K131" i="4"/>
  <c r="K127" i="4"/>
  <c r="K128" i="4"/>
  <c r="K129" i="4"/>
  <c r="K130" i="4"/>
  <c r="BD78" i="4"/>
  <c r="G43" i="9" s="1"/>
  <c r="G131" i="4"/>
  <c r="G35" i="4"/>
  <c r="G130" i="4"/>
  <c r="G127" i="4"/>
  <c r="G129" i="4"/>
  <c r="G128" i="4"/>
  <c r="E34" i="7"/>
  <c r="E12" i="7"/>
  <c r="E20" i="7"/>
  <c r="N17" i="6"/>
  <c r="AD17" i="6"/>
  <c r="AP17" i="6" s="1"/>
  <c r="AB78" i="4"/>
  <c r="E43" i="9" s="1"/>
  <c r="N78" i="4"/>
  <c r="F11" i="7" s="1"/>
  <c r="B18" i="7"/>
  <c r="BD125" i="4"/>
  <c r="AP125" i="4"/>
  <c r="AB125" i="4"/>
  <c r="BF125" i="4" s="1"/>
  <c r="E40" i="9"/>
  <c r="D40" i="9"/>
  <c r="AE2" i="6"/>
  <c r="AH2" i="6"/>
  <c r="M35" i="4"/>
  <c r="M41" i="4" s="1"/>
  <c r="M14" i="6" s="1"/>
  <c r="BD40" i="4"/>
  <c r="M131" i="4"/>
  <c r="AO2" i="4"/>
  <c r="AM2" i="4"/>
  <c r="AL26" i="4" s="1"/>
  <c r="AA35" i="4"/>
  <c r="AA41" i="4" s="1"/>
  <c r="AA14" i="6" s="1"/>
  <c r="AG2" i="4"/>
  <c r="H134" i="4"/>
  <c r="BD37" i="4"/>
  <c r="AP37" i="4"/>
  <c r="N38" i="4"/>
  <c r="AO35" i="4"/>
  <c r="AO41" i="4" s="1"/>
  <c r="AO14" i="6" s="1"/>
  <c r="AP38" i="4"/>
  <c r="N40" i="4"/>
  <c r="BD38" i="4"/>
  <c r="N37" i="4"/>
  <c r="AB40" i="4"/>
  <c r="G41" i="4"/>
  <c r="G14" i="6" s="1"/>
  <c r="S2" i="4"/>
  <c r="L134" i="4"/>
  <c r="K35" i="4"/>
  <c r="K41" i="4" s="1"/>
  <c r="K14" i="6" s="1"/>
  <c r="AE2" i="4"/>
  <c r="AB37" i="4"/>
  <c r="AI2" i="4"/>
  <c r="AA26" i="4"/>
  <c r="AK2" i="4"/>
  <c r="AA131" i="4"/>
  <c r="BB2" i="6"/>
  <c r="AX2" i="6"/>
  <c r="AT2" i="6"/>
  <c r="BA2" i="6"/>
  <c r="AW2" i="6"/>
  <c r="AS2" i="6"/>
  <c r="F40" i="9"/>
  <c r="F31" i="9"/>
  <c r="AO2" i="6"/>
  <c r="AK2" i="6"/>
  <c r="AG2" i="6"/>
  <c r="AN2" i="6"/>
  <c r="AJ2" i="6"/>
  <c r="AF2" i="6"/>
  <c r="AY2" i="6"/>
  <c r="J2" i="6"/>
  <c r="F2" i="6"/>
  <c r="B2" i="6"/>
  <c r="M2" i="6"/>
  <c r="I2" i="6"/>
  <c r="E2" i="6"/>
  <c r="AP40" i="4"/>
  <c r="H2" i="6"/>
  <c r="AI2" i="6"/>
  <c r="AR2" i="6"/>
  <c r="AZ2" i="6"/>
  <c r="AV2" i="6"/>
  <c r="C2" i="6"/>
  <c r="K2" i="6"/>
  <c r="AD2" i="6"/>
  <c r="AL2" i="6"/>
  <c r="AU2" i="6"/>
  <c r="BC2" i="6"/>
  <c r="AB38" i="4"/>
  <c r="G2" i="9"/>
  <c r="AO25" i="4"/>
  <c r="AO107" i="4" s="1"/>
  <c r="AV2" i="4"/>
  <c r="AZ2" i="4"/>
  <c r="AW2" i="4"/>
  <c r="BA2" i="4"/>
  <c r="AS2" i="4"/>
  <c r="AT2" i="4"/>
  <c r="AX2" i="4"/>
  <c r="BB2" i="4"/>
  <c r="AO26" i="4"/>
  <c r="AU2" i="4"/>
  <c r="AY2" i="4"/>
  <c r="BC2" i="4"/>
  <c r="AF25" i="4"/>
  <c r="AF107" i="4" s="1"/>
  <c r="AA2" i="4"/>
  <c r="G25" i="4"/>
  <c r="G107" i="4" s="1"/>
  <c r="G26" i="4"/>
  <c r="AL25" i="4"/>
  <c r="AL107" i="4" s="1"/>
  <c r="W2" i="4"/>
  <c r="M26" i="4"/>
  <c r="T2" i="4"/>
  <c r="X2" i="4"/>
  <c r="Q2" i="4"/>
  <c r="U2" i="4"/>
  <c r="Y2" i="4"/>
  <c r="R2" i="4"/>
  <c r="V2" i="4"/>
  <c r="Z2" i="4"/>
  <c r="AH2" i="4"/>
  <c r="AL2" i="4"/>
  <c r="AA25" i="4"/>
  <c r="AA107" i="4" s="1"/>
  <c r="AF2" i="4"/>
  <c r="AJ2" i="4"/>
  <c r="AN2" i="4"/>
  <c r="K25" i="4"/>
  <c r="K107" i="4" s="1"/>
  <c r="K26" i="4"/>
  <c r="E2" i="4"/>
  <c r="I2" i="4"/>
  <c r="M2" i="4"/>
  <c r="F2" i="4"/>
  <c r="J2" i="4"/>
  <c r="C2" i="4"/>
  <c r="G2" i="4"/>
  <c r="K2" i="4"/>
  <c r="D2" i="4"/>
  <c r="M28" i="4" l="1"/>
  <c r="M45" i="4" s="1"/>
  <c r="C42" i="7"/>
  <c r="BF16" i="6"/>
  <c r="BF20" i="6"/>
  <c r="BF7" i="6"/>
  <c r="AN35" i="4"/>
  <c r="AN41" i="4" s="1"/>
  <c r="AN14" i="6" s="1"/>
  <c r="AN129" i="4"/>
  <c r="AN127" i="4"/>
  <c r="AN130" i="4"/>
  <c r="AN128" i="4"/>
  <c r="C129" i="4"/>
  <c r="C128" i="4"/>
  <c r="C127" i="4"/>
  <c r="C130" i="4"/>
  <c r="AV129" i="4"/>
  <c r="AV130" i="4"/>
  <c r="AV127" i="4"/>
  <c r="AV128" i="4"/>
  <c r="R129" i="4"/>
  <c r="R127" i="4"/>
  <c r="R130" i="4"/>
  <c r="R128" i="4"/>
  <c r="C11" i="7"/>
  <c r="C40" i="7" s="1"/>
  <c r="BF5" i="6"/>
  <c r="AG129" i="4"/>
  <c r="AG127" i="4"/>
  <c r="AG130" i="4"/>
  <c r="AG128" i="4"/>
  <c r="U130" i="4"/>
  <c r="U128" i="4"/>
  <c r="U129" i="4"/>
  <c r="U127" i="4"/>
  <c r="AY128" i="4"/>
  <c r="AY130" i="4"/>
  <c r="AY127" i="4"/>
  <c r="AY129" i="4"/>
  <c r="AU129" i="4"/>
  <c r="AU130" i="4"/>
  <c r="AU128" i="4"/>
  <c r="AU127" i="4"/>
  <c r="C12" i="7"/>
  <c r="C41" i="7" s="1"/>
  <c r="BF6" i="6"/>
  <c r="D129" i="4"/>
  <c r="D127" i="4"/>
  <c r="D130" i="4"/>
  <c r="D128" i="4"/>
  <c r="J128" i="4"/>
  <c r="J127" i="4"/>
  <c r="J129" i="4"/>
  <c r="J130" i="4"/>
  <c r="AT127" i="4"/>
  <c r="AT129" i="4"/>
  <c r="AT128" i="4"/>
  <c r="AT130" i="4"/>
  <c r="AM129" i="4"/>
  <c r="AM127" i="4"/>
  <c r="AM130" i="4"/>
  <c r="AM128" i="4"/>
  <c r="BA130" i="4"/>
  <c r="BA127" i="4"/>
  <c r="BA128" i="4"/>
  <c r="BA129" i="4"/>
  <c r="AZ130" i="4"/>
  <c r="AZ127" i="4"/>
  <c r="AZ128" i="4"/>
  <c r="AZ129" i="4"/>
  <c r="AX128" i="4"/>
  <c r="AX130" i="4"/>
  <c r="AX129" i="4"/>
  <c r="AX127" i="4"/>
  <c r="E127" i="4"/>
  <c r="E129" i="4"/>
  <c r="E128" i="4"/>
  <c r="E130" i="4"/>
  <c r="S127" i="4"/>
  <c r="S130" i="4"/>
  <c r="S128" i="4"/>
  <c r="S129" i="4"/>
  <c r="Y129" i="4"/>
  <c r="Y127" i="4"/>
  <c r="Y130" i="4"/>
  <c r="Y128" i="4"/>
  <c r="F127" i="4"/>
  <c r="F129" i="4"/>
  <c r="F128" i="4"/>
  <c r="F130" i="4"/>
  <c r="B130" i="4"/>
  <c r="B128" i="4"/>
  <c r="B129" i="4"/>
  <c r="B127" i="4"/>
  <c r="I128" i="4"/>
  <c r="I130" i="4"/>
  <c r="I129" i="4"/>
  <c r="I127" i="4"/>
  <c r="X129" i="4"/>
  <c r="X127" i="4"/>
  <c r="X130" i="4"/>
  <c r="X128" i="4"/>
  <c r="BF17" i="6"/>
  <c r="BF64" i="4"/>
  <c r="D42" i="9"/>
  <c r="AE129" i="4"/>
  <c r="AE127" i="4"/>
  <c r="AE130" i="4"/>
  <c r="AE128" i="4"/>
  <c r="T130" i="4"/>
  <c r="T128" i="4"/>
  <c r="T129" i="4"/>
  <c r="T127" i="4"/>
  <c r="D43" i="9"/>
  <c r="L129" i="4"/>
  <c r="L127" i="4"/>
  <c r="L128" i="4"/>
  <c r="L130" i="4"/>
  <c r="P129" i="4"/>
  <c r="P127" i="4"/>
  <c r="P130" i="4"/>
  <c r="P128" i="4"/>
  <c r="Z129" i="4"/>
  <c r="Z127" i="4"/>
  <c r="Z130" i="4"/>
  <c r="Z128" i="4"/>
  <c r="AS130" i="4"/>
  <c r="AS127" i="4"/>
  <c r="AS129" i="4"/>
  <c r="AS128" i="4"/>
  <c r="AF35" i="4"/>
  <c r="AF41" i="4" s="1"/>
  <c r="AF14" i="6" s="1"/>
  <c r="AF129" i="4"/>
  <c r="AF127" i="4"/>
  <c r="AF130" i="4"/>
  <c r="AF128" i="4"/>
  <c r="BF78" i="4"/>
  <c r="BF83" i="4"/>
  <c r="BB127" i="4"/>
  <c r="BB129" i="4"/>
  <c r="BC130" i="4"/>
  <c r="BB128" i="4"/>
  <c r="BC129" i="4"/>
  <c r="BC128" i="4"/>
  <c r="BC127" i="4"/>
  <c r="BB130" i="4"/>
  <c r="V130" i="4"/>
  <c r="V128" i="4"/>
  <c r="V129" i="4"/>
  <c r="V127" i="4"/>
  <c r="AJ130" i="4"/>
  <c r="AJ128" i="4"/>
  <c r="AJ129" i="4"/>
  <c r="AJ127" i="4"/>
  <c r="Q129" i="4"/>
  <c r="Q127" i="4"/>
  <c r="Q130" i="4"/>
  <c r="Q128" i="4"/>
  <c r="AI130" i="4"/>
  <c r="AI128" i="4"/>
  <c r="AI129" i="4"/>
  <c r="AI127" i="4"/>
  <c r="AH130" i="4"/>
  <c r="AH128" i="4"/>
  <c r="AH127" i="4"/>
  <c r="AH129" i="4"/>
  <c r="AW129" i="4"/>
  <c r="AW128" i="4"/>
  <c r="AW127" i="4"/>
  <c r="AW130" i="4"/>
  <c r="H128" i="4"/>
  <c r="H130" i="4"/>
  <c r="H127" i="4"/>
  <c r="H129" i="4"/>
  <c r="AK130" i="4"/>
  <c r="AK129" i="4"/>
  <c r="AK127" i="4"/>
  <c r="AK128" i="4"/>
  <c r="W130" i="4"/>
  <c r="W128" i="4"/>
  <c r="W129" i="4"/>
  <c r="W127" i="4"/>
  <c r="AR130" i="4"/>
  <c r="AR128" i="4"/>
  <c r="AR127" i="4"/>
  <c r="AR129" i="4"/>
  <c r="AD129" i="4"/>
  <c r="AD127" i="4"/>
  <c r="AD130" i="4"/>
  <c r="AD128" i="4"/>
  <c r="BF19" i="6"/>
  <c r="AL129" i="4"/>
  <c r="AL127" i="4"/>
  <c r="AL128" i="4"/>
  <c r="AL130" i="4"/>
  <c r="BF18" i="6"/>
  <c r="BF40" i="4"/>
  <c r="BF37" i="4"/>
  <c r="AJ25" i="4"/>
  <c r="AJ107" i="4" s="1"/>
  <c r="AN26" i="4"/>
  <c r="R26" i="4"/>
  <c r="AN25" i="4"/>
  <c r="AF26" i="4"/>
  <c r="AF28" i="4" s="1"/>
  <c r="R25" i="4"/>
  <c r="AD25" i="4"/>
  <c r="AD107" i="4" s="1"/>
  <c r="AF131" i="4"/>
  <c r="AN131" i="4"/>
  <c r="BF38" i="4"/>
  <c r="R35" i="4"/>
  <c r="R41" i="4" s="1"/>
  <c r="R14" i="6" s="1"/>
  <c r="R131" i="4"/>
  <c r="AL35" i="4"/>
  <c r="AL41" i="4" s="1"/>
  <c r="AL14" i="6" s="1"/>
  <c r="AL131" i="4"/>
  <c r="M30" i="4"/>
  <c r="M8" i="6"/>
  <c r="M10" i="6" s="1"/>
  <c r="M46" i="4"/>
  <c r="AJ26" i="4"/>
  <c r="AJ35" i="4"/>
  <c r="AJ41" i="4" s="1"/>
  <c r="AJ14" i="6" s="1"/>
  <c r="AJ131" i="4"/>
  <c r="AH26" i="4"/>
  <c r="AH35" i="4"/>
  <c r="AH41" i="4" s="1"/>
  <c r="AH14" i="6" s="1"/>
  <c r="AH131" i="4"/>
  <c r="I19" i="7"/>
  <c r="I22" i="7"/>
  <c r="I20" i="7"/>
  <c r="I21" i="7"/>
  <c r="I25" i="7"/>
  <c r="I18" i="7"/>
  <c r="I26" i="7"/>
  <c r="I23" i="7"/>
  <c r="I24" i="7"/>
  <c r="AH25" i="4"/>
  <c r="AD26" i="4"/>
  <c r="AD35" i="4"/>
  <c r="AD131" i="4"/>
  <c r="F26" i="4"/>
  <c r="F25" i="4"/>
  <c r="F107" i="4" s="1"/>
  <c r="F35" i="4"/>
  <c r="F41" i="4" s="1"/>
  <c r="F14" i="6" s="1"/>
  <c r="F131" i="4"/>
  <c r="K28" i="4"/>
  <c r="K121" i="4"/>
  <c r="K21" i="6" s="1"/>
  <c r="K133" i="4"/>
  <c r="K135" i="4"/>
  <c r="Q26" i="4"/>
  <c r="Q25" i="4"/>
  <c r="Q107" i="4" s="1"/>
  <c r="Q35" i="4"/>
  <c r="Q41" i="4" s="1"/>
  <c r="Q14" i="6" s="1"/>
  <c r="Q131" i="4"/>
  <c r="W25" i="4"/>
  <c r="W107" i="4" s="1"/>
  <c r="W26" i="4"/>
  <c r="W35" i="4"/>
  <c r="W41" i="4" s="1"/>
  <c r="W14" i="6" s="1"/>
  <c r="W131" i="4"/>
  <c r="G133" i="4"/>
  <c r="G135" i="4"/>
  <c r="AX25" i="4"/>
  <c r="AX107" i="4" s="1"/>
  <c r="AX26" i="4"/>
  <c r="AX35" i="4"/>
  <c r="AX41" i="4" s="1"/>
  <c r="AX14" i="6" s="1"/>
  <c r="AX131" i="4"/>
  <c r="AW26" i="4"/>
  <c r="AW25" i="4"/>
  <c r="AW107" i="4" s="1"/>
  <c r="AW35" i="4"/>
  <c r="AW41" i="4" s="1"/>
  <c r="AW14" i="6" s="1"/>
  <c r="AW131" i="4"/>
  <c r="AV25" i="4"/>
  <c r="AV107" i="4" s="1"/>
  <c r="AV26" i="4"/>
  <c r="AV35" i="4"/>
  <c r="AV41" i="4" s="1"/>
  <c r="AV14" i="6" s="1"/>
  <c r="AV131" i="4"/>
  <c r="AO133" i="4"/>
  <c r="AO135" i="4"/>
  <c r="B26" i="4"/>
  <c r="B25" i="4"/>
  <c r="B107" i="4" s="1"/>
  <c r="B35" i="4"/>
  <c r="B131" i="4"/>
  <c r="C134" i="4"/>
  <c r="H25" i="4"/>
  <c r="H107" i="4" s="1"/>
  <c r="H26" i="4"/>
  <c r="H35" i="4"/>
  <c r="H41" i="4" s="1"/>
  <c r="H14" i="6" s="1"/>
  <c r="H131" i="4"/>
  <c r="AM26" i="4"/>
  <c r="AM25" i="4"/>
  <c r="AM107" i="4" s="1"/>
  <c r="AM35" i="4"/>
  <c r="AM41" i="4" s="1"/>
  <c r="AM14" i="6" s="1"/>
  <c r="AM131" i="4"/>
  <c r="AK26" i="4"/>
  <c r="AK25" i="4"/>
  <c r="AK107" i="4" s="1"/>
  <c r="AK35" i="4"/>
  <c r="AK41" i="4" s="1"/>
  <c r="AK14" i="6" s="1"/>
  <c r="AK131" i="4"/>
  <c r="X25" i="4"/>
  <c r="X107" i="4" s="1"/>
  <c r="X26" i="4"/>
  <c r="X131" i="4"/>
  <c r="X35" i="4"/>
  <c r="X41" i="4" s="1"/>
  <c r="X14" i="6" s="1"/>
  <c r="S25" i="4"/>
  <c r="S107" i="4" s="1"/>
  <c r="S26" i="4"/>
  <c r="S35" i="4"/>
  <c r="S41" i="4" s="1"/>
  <c r="S14" i="6" s="1"/>
  <c r="S131" i="4"/>
  <c r="M133" i="4"/>
  <c r="M135" i="4"/>
  <c r="AL28" i="4"/>
  <c r="AL121" i="4"/>
  <c r="AL21" i="6" s="1"/>
  <c r="AF121" i="4"/>
  <c r="AF21" i="6" s="1"/>
  <c r="AT25" i="4"/>
  <c r="AT107" i="4" s="1"/>
  <c r="AT26" i="4"/>
  <c r="AT35" i="4"/>
  <c r="AT41" i="4" s="1"/>
  <c r="AT14" i="6" s="1"/>
  <c r="AT131" i="4"/>
  <c r="AS26" i="4"/>
  <c r="AS25" i="4"/>
  <c r="AS107" i="4" s="1"/>
  <c r="AS35" i="4"/>
  <c r="AS41" i="4" s="1"/>
  <c r="AS14" i="6" s="1"/>
  <c r="AS131" i="4"/>
  <c r="AY25" i="4"/>
  <c r="AY107" i="4" s="1"/>
  <c r="AY26" i="4"/>
  <c r="AY35" i="4"/>
  <c r="AY41" i="4" s="1"/>
  <c r="AY14" i="6" s="1"/>
  <c r="AY131" i="4"/>
  <c r="G40" i="9"/>
  <c r="G31" i="9"/>
  <c r="X2" i="6"/>
  <c r="T2" i="6"/>
  <c r="P2" i="6"/>
  <c r="AA2" i="6"/>
  <c r="W2" i="6"/>
  <c r="S2" i="6"/>
  <c r="U2" i="6"/>
  <c r="Z2" i="6"/>
  <c r="R2" i="6"/>
  <c r="Y2" i="6"/>
  <c r="Q2" i="6"/>
  <c r="V2" i="6"/>
  <c r="C25" i="4"/>
  <c r="C107" i="4" s="1"/>
  <c r="C26" i="4"/>
  <c r="C35" i="4"/>
  <c r="C41" i="4" s="1"/>
  <c r="C14" i="6" s="1"/>
  <c r="C131" i="4"/>
  <c r="D134" i="4"/>
  <c r="I25" i="4"/>
  <c r="I107" i="4" s="1"/>
  <c r="I26" i="4"/>
  <c r="I35" i="4"/>
  <c r="I41" i="4" s="1"/>
  <c r="I14" i="6" s="1"/>
  <c r="I131" i="4"/>
  <c r="D25" i="4"/>
  <c r="D107" i="4" s="1"/>
  <c r="D26" i="4"/>
  <c r="D35" i="4"/>
  <c r="D41" i="4" s="1"/>
  <c r="D14" i="6" s="1"/>
  <c r="D131" i="4"/>
  <c r="E134" i="4"/>
  <c r="AI26" i="4"/>
  <c r="AI25" i="4"/>
  <c r="AI107" i="4" s="1"/>
  <c r="AI35" i="4"/>
  <c r="AI41" i="4" s="1"/>
  <c r="AI14" i="6" s="1"/>
  <c r="AI131" i="4"/>
  <c r="AG26" i="4"/>
  <c r="AG25" i="4"/>
  <c r="AG107" i="4" s="1"/>
  <c r="AG35" i="4"/>
  <c r="AG41" i="4" s="1"/>
  <c r="AG14" i="6" s="1"/>
  <c r="AG131" i="4"/>
  <c r="Y26" i="4"/>
  <c r="Y25" i="4"/>
  <c r="Y107" i="4" s="1"/>
  <c r="Y35" i="4"/>
  <c r="Y41" i="4" s="1"/>
  <c r="Y14" i="6" s="1"/>
  <c r="Y131" i="4"/>
  <c r="T25" i="4"/>
  <c r="T107" i="4" s="1"/>
  <c r="T26" i="4"/>
  <c r="T35" i="4"/>
  <c r="T41" i="4" s="1"/>
  <c r="T14" i="6" s="1"/>
  <c r="T131" i="4"/>
  <c r="AR26" i="4"/>
  <c r="AR25" i="4"/>
  <c r="AR107" i="4" s="1"/>
  <c r="AR35" i="4"/>
  <c r="AR131" i="4"/>
  <c r="AU25" i="4"/>
  <c r="AU107" i="4" s="1"/>
  <c r="AU26" i="4"/>
  <c r="AU35" i="4"/>
  <c r="AU41" i="4" s="1"/>
  <c r="AU14" i="6" s="1"/>
  <c r="AU131" i="4"/>
  <c r="L25" i="4"/>
  <c r="L107" i="4" s="1"/>
  <c r="L26" i="4"/>
  <c r="L35" i="4"/>
  <c r="L41" i="4" s="1"/>
  <c r="L14" i="6" s="1"/>
  <c r="L131" i="4"/>
  <c r="AA28" i="4"/>
  <c r="AA121" i="4"/>
  <c r="AA21" i="6" s="1"/>
  <c r="AA133" i="4"/>
  <c r="AA135" i="4"/>
  <c r="Z25" i="4"/>
  <c r="Z107" i="4" s="1"/>
  <c r="Z26" i="4"/>
  <c r="Z35" i="4"/>
  <c r="Z41" i="4" s="1"/>
  <c r="Z14" i="6" s="1"/>
  <c r="Z131" i="4"/>
  <c r="J26" i="4"/>
  <c r="J25" i="4"/>
  <c r="J107" i="4" s="1"/>
  <c r="J131" i="4"/>
  <c r="J35" i="4"/>
  <c r="J41" i="4" s="1"/>
  <c r="J14" i="6" s="1"/>
  <c r="K134" i="4"/>
  <c r="E25" i="4"/>
  <c r="E107" i="4" s="1"/>
  <c r="E35" i="4"/>
  <c r="E41" i="4" s="1"/>
  <c r="E14" i="6" s="1"/>
  <c r="E131" i="4"/>
  <c r="E26" i="4"/>
  <c r="AE26" i="4"/>
  <c r="AE25" i="4"/>
  <c r="AE107" i="4" s="1"/>
  <c r="AE35" i="4"/>
  <c r="AE41" i="4" s="1"/>
  <c r="AE14" i="6" s="1"/>
  <c r="AE131" i="4"/>
  <c r="U26" i="4"/>
  <c r="U25" i="4"/>
  <c r="U107" i="4" s="1"/>
  <c r="U35" i="4"/>
  <c r="U41" i="4" s="1"/>
  <c r="U14" i="6" s="1"/>
  <c r="U131" i="4"/>
  <c r="P25" i="4"/>
  <c r="P107" i="4" s="1"/>
  <c r="P26" i="4"/>
  <c r="P35" i="4"/>
  <c r="P131" i="4"/>
  <c r="V25" i="4"/>
  <c r="V107" i="4" s="1"/>
  <c r="V26" i="4"/>
  <c r="V35" i="4"/>
  <c r="V41" i="4" s="1"/>
  <c r="V14" i="6" s="1"/>
  <c r="V131" i="4"/>
  <c r="G28" i="4"/>
  <c r="G121" i="4"/>
  <c r="G21" i="6" s="1"/>
  <c r="BB25" i="4"/>
  <c r="BB107" i="4" s="1"/>
  <c r="BC25" i="4"/>
  <c r="BC107" i="4" s="1"/>
  <c r="BB26" i="4"/>
  <c r="BC26" i="4"/>
  <c r="BB35" i="4"/>
  <c r="BB41" i="4" s="1"/>
  <c r="BB14" i="6" s="1"/>
  <c r="BC35" i="4"/>
  <c r="BC41" i="4" s="1"/>
  <c r="BC14" i="6" s="1"/>
  <c r="BC131" i="4"/>
  <c r="BB131" i="4"/>
  <c r="BA26" i="4"/>
  <c r="BA25" i="4"/>
  <c r="BA107" i="4" s="1"/>
  <c r="BA35" i="4"/>
  <c r="BA41" i="4" s="1"/>
  <c r="BA14" i="6" s="1"/>
  <c r="BA131" i="4"/>
  <c r="AZ25" i="4"/>
  <c r="AZ107" i="4" s="1"/>
  <c r="AZ26" i="4"/>
  <c r="AZ35" i="4"/>
  <c r="AZ41" i="4" s="1"/>
  <c r="AZ14" i="6" s="1"/>
  <c r="AZ131" i="4"/>
  <c r="AO28" i="4"/>
  <c r="AO121" i="4"/>
  <c r="AO21" i="6" s="1"/>
  <c r="M44" i="4" l="1"/>
  <c r="R133" i="4"/>
  <c r="AH133" i="4"/>
  <c r="AL133" i="4"/>
  <c r="AD28" i="4"/>
  <c r="AD44" i="4" s="1"/>
  <c r="AL135" i="4"/>
  <c r="AH135" i="4"/>
  <c r="AN133" i="4"/>
  <c r="R28" i="4"/>
  <c r="R46" i="4" s="1"/>
  <c r="R107" i="4"/>
  <c r="R121" i="4" s="1"/>
  <c r="R21" i="6" s="1"/>
  <c r="AH107" i="4"/>
  <c r="AH121" i="4" s="1"/>
  <c r="AH21" i="6" s="1"/>
  <c r="AN107" i="4"/>
  <c r="AN121" i="4" s="1"/>
  <c r="AN21" i="6" s="1"/>
  <c r="BC135" i="4"/>
  <c r="BC133" i="4"/>
  <c r="AJ28" i="4"/>
  <c r="AJ45" i="4" s="1"/>
  <c r="AF133" i="4"/>
  <c r="AF135" i="4"/>
  <c r="AP128" i="4"/>
  <c r="R135" i="4"/>
  <c r="AN28" i="4"/>
  <c r="AN8" i="6" s="1"/>
  <c r="AN10" i="6" s="1"/>
  <c r="AJ121" i="4"/>
  <c r="AJ21" i="6" s="1"/>
  <c r="AJ133" i="4"/>
  <c r="AN135" i="4"/>
  <c r="AD133" i="4"/>
  <c r="AD135" i="4"/>
  <c r="AJ135" i="4"/>
  <c r="AP25" i="4"/>
  <c r="AP129" i="4"/>
  <c r="AP130" i="4"/>
  <c r="K136" i="4"/>
  <c r="K22" i="6" s="1"/>
  <c r="AH28" i="4"/>
  <c r="AH46" i="4" s="1"/>
  <c r="M49" i="4"/>
  <c r="M15" i="6" s="1"/>
  <c r="AP127" i="4"/>
  <c r="F19" i="9" s="1"/>
  <c r="AO136" i="4"/>
  <c r="AO22" i="6" s="1"/>
  <c r="BD26" i="4"/>
  <c r="N128" i="4"/>
  <c r="I134" i="4" s="1"/>
  <c r="AD41" i="4"/>
  <c r="AP35" i="4"/>
  <c r="AB131" i="4"/>
  <c r="AB128" i="4"/>
  <c r="AB129" i="4"/>
  <c r="AA136" i="4"/>
  <c r="AA22" i="6" s="1"/>
  <c r="BD131" i="4"/>
  <c r="BD128" i="4"/>
  <c r="N26" i="4"/>
  <c r="AP26" i="4"/>
  <c r="AB26" i="4"/>
  <c r="AB130" i="4"/>
  <c r="BD129" i="4"/>
  <c r="N131" i="4"/>
  <c r="N129" i="4"/>
  <c r="F18" i="7"/>
  <c r="F40" i="7" s="1"/>
  <c r="BD130" i="4"/>
  <c r="N130" i="4"/>
  <c r="M134" i="4" s="1"/>
  <c r="M136" i="4" s="1"/>
  <c r="AP131" i="4"/>
  <c r="BA28" i="4"/>
  <c r="BA121" i="4"/>
  <c r="BA21" i="6" s="1"/>
  <c r="BC28" i="4"/>
  <c r="BC121" i="4"/>
  <c r="BC21" i="6" s="1"/>
  <c r="E28" i="4"/>
  <c r="E121" i="4"/>
  <c r="E21" i="6" s="1"/>
  <c r="J28" i="4"/>
  <c r="J121" i="4"/>
  <c r="J21" i="6" s="1"/>
  <c r="L28" i="4"/>
  <c r="L121" i="4"/>
  <c r="L21" i="6" s="1"/>
  <c r="AU28" i="4"/>
  <c r="AU121" i="4"/>
  <c r="AU21" i="6" s="1"/>
  <c r="AR133" i="4"/>
  <c r="AR135" i="4"/>
  <c r="BD127" i="4"/>
  <c r="I28" i="4"/>
  <c r="I121" i="4"/>
  <c r="I21" i="6" s="1"/>
  <c r="AS133" i="4"/>
  <c r="AS135" i="4"/>
  <c r="AT133" i="4"/>
  <c r="AT135" i="4"/>
  <c r="H28" i="4"/>
  <c r="H121" i="4"/>
  <c r="H21" i="6" s="1"/>
  <c r="H133" i="4"/>
  <c r="H135" i="4"/>
  <c r="B28" i="4"/>
  <c r="N25" i="4"/>
  <c r="AV28" i="4"/>
  <c r="AV121" i="4"/>
  <c r="AV21" i="6" s="1"/>
  <c r="AW133" i="4"/>
  <c r="AW135" i="4"/>
  <c r="AX28" i="4"/>
  <c r="AX121" i="4"/>
  <c r="AX21" i="6" s="1"/>
  <c r="AD8" i="6"/>
  <c r="W28" i="4"/>
  <c r="W121" i="4"/>
  <c r="W21" i="6" s="1"/>
  <c r="F133" i="4"/>
  <c r="F135" i="4"/>
  <c r="AO45" i="4"/>
  <c r="AO44" i="4"/>
  <c r="AO46" i="4"/>
  <c r="AO8" i="6"/>
  <c r="AO10" i="6" s="1"/>
  <c r="AO30" i="4"/>
  <c r="V28" i="4"/>
  <c r="V121" i="4"/>
  <c r="V21" i="6" s="1"/>
  <c r="P41" i="4"/>
  <c r="AB35" i="4"/>
  <c r="AU133" i="4"/>
  <c r="AU135" i="4"/>
  <c r="Y28" i="4"/>
  <c r="Y121" i="4"/>
  <c r="Y21" i="6" s="1"/>
  <c r="AI28" i="4"/>
  <c r="AI121" i="4"/>
  <c r="AI21" i="6" s="1"/>
  <c r="BB28" i="4"/>
  <c r="BB121" i="4"/>
  <c r="BB21" i="6" s="1"/>
  <c r="G45" i="4"/>
  <c r="G46" i="4"/>
  <c r="G44" i="4"/>
  <c r="G8" i="6"/>
  <c r="G10" i="6" s="1"/>
  <c r="G30" i="4"/>
  <c r="C28" i="4"/>
  <c r="C121" i="4"/>
  <c r="C21" i="6" s="1"/>
  <c r="AY133" i="4"/>
  <c r="AY135" i="4"/>
  <c r="X28" i="4"/>
  <c r="X121" i="4"/>
  <c r="X21" i="6" s="1"/>
  <c r="B135" i="4"/>
  <c r="B133" i="4"/>
  <c r="N127" i="4"/>
  <c r="AV133" i="4"/>
  <c r="AV135" i="4"/>
  <c r="AX133" i="4"/>
  <c r="AX135" i="4"/>
  <c r="W133" i="4"/>
  <c r="W135" i="4"/>
  <c r="Q133" i="4"/>
  <c r="Q135" i="4"/>
  <c r="BA133" i="4"/>
  <c r="BA135" i="4"/>
  <c r="BB133" i="4"/>
  <c r="BB135" i="4"/>
  <c r="V133" i="4"/>
  <c r="V135" i="4"/>
  <c r="U28" i="4"/>
  <c r="U121" i="4"/>
  <c r="U21" i="6" s="1"/>
  <c r="U133" i="4"/>
  <c r="U135" i="4"/>
  <c r="AE28" i="4"/>
  <c r="AE121" i="4"/>
  <c r="AE21" i="6" s="1"/>
  <c r="AE133" i="4"/>
  <c r="AE135" i="4"/>
  <c r="E133" i="4"/>
  <c r="E135" i="4"/>
  <c r="J133" i="4"/>
  <c r="J135" i="4"/>
  <c r="Z133" i="4"/>
  <c r="Z135" i="4"/>
  <c r="AR41" i="4"/>
  <c r="BD35" i="4"/>
  <c r="AJ8" i="6"/>
  <c r="AJ10" i="6" s="1"/>
  <c r="AJ30" i="4"/>
  <c r="T28" i="4"/>
  <c r="T121" i="4"/>
  <c r="T21" i="6" s="1"/>
  <c r="C133" i="4"/>
  <c r="C135" i="4"/>
  <c r="AS28" i="4"/>
  <c r="AS121" i="4"/>
  <c r="AS21" i="6" s="1"/>
  <c r="S133" i="4"/>
  <c r="S135" i="4"/>
  <c r="AK28" i="4"/>
  <c r="AK121" i="4"/>
  <c r="AK21" i="6" s="1"/>
  <c r="AM28" i="4"/>
  <c r="AM121" i="4"/>
  <c r="AM21" i="6" s="1"/>
  <c r="K45" i="4"/>
  <c r="K46" i="4"/>
  <c r="K44" i="4"/>
  <c r="K8" i="6"/>
  <c r="K10" i="6" s="1"/>
  <c r="K30" i="4"/>
  <c r="F28" i="4"/>
  <c r="F121" i="4"/>
  <c r="F21" i="6" s="1"/>
  <c r="AZ28" i="4"/>
  <c r="AZ121" i="4"/>
  <c r="AZ21" i="6" s="1"/>
  <c r="AZ133" i="4"/>
  <c r="AZ135" i="4"/>
  <c r="Z28" i="4"/>
  <c r="Z121" i="4"/>
  <c r="Z21" i="6" s="1"/>
  <c r="L133" i="4"/>
  <c r="L135" i="4"/>
  <c r="AG28" i="4"/>
  <c r="AG121" i="4"/>
  <c r="AG21" i="6" s="1"/>
  <c r="AF45" i="4"/>
  <c r="AF44" i="4"/>
  <c r="AF46" i="4"/>
  <c r="AF8" i="6"/>
  <c r="AF10" i="6" s="1"/>
  <c r="AF30" i="4"/>
  <c r="AL45" i="4"/>
  <c r="AL44" i="4"/>
  <c r="AL46" i="4"/>
  <c r="AL30" i="4"/>
  <c r="AL8" i="6"/>
  <c r="AL10" i="6" s="1"/>
  <c r="S28" i="4"/>
  <c r="S121" i="4"/>
  <c r="S21" i="6" s="1"/>
  <c r="X133" i="4"/>
  <c r="X135" i="4"/>
  <c r="AK133" i="4"/>
  <c r="AK135" i="4"/>
  <c r="P28" i="4"/>
  <c r="AB25" i="4"/>
  <c r="P133" i="4"/>
  <c r="P135" i="4"/>
  <c r="AB127" i="4"/>
  <c r="AA45" i="4"/>
  <c r="AA44" i="4"/>
  <c r="AA46" i="4"/>
  <c r="AA8" i="6"/>
  <c r="AA10" i="6" s="1"/>
  <c r="AA30" i="4"/>
  <c r="AR28" i="4"/>
  <c r="BD25" i="4"/>
  <c r="T133" i="4"/>
  <c r="T135" i="4"/>
  <c r="Y133" i="4"/>
  <c r="Y135" i="4"/>
  <c r="AG133" i="4"/>
  <c r="AG135" i="4"/>
  <c r="AI133" i="4"/>
  <c r="AI135" i="4"/>
  <c r="D28" i="4"/>
  <c r="D121" i="4"/>
  <c r="D21" i="6" s="1"/>
  <c r="D133" i="4"/>
  <c r="D135" i="4"/>
  <c r="I133" i="4"/>
  <c r="I135" i="4"/>
  <c r="AY28" i="4"/>
  <c r="AY121" i="4"/>
  <c r="AY21" i="6" s="1"/>
  <c r="AT28" i="4"/>
  <c r="AT121" i="4"/>
  <c r="AT21" i="6" s="1"/>
  <c r="AM133" i="4"/>
  <c r="AM135" i="4"/>
  <c r="B41" i="4"/>
  <c r="N35" i="4"/>
  <c r="AW28" i="4"/>
  <c r="AW121" i="4"/>
  <c r="AW21" i="6" s="1"/>
  <c r="AD121" i="4"/>
  <c r="Q28" i="4"/>
  <c r="Q121" i="4"/>
  <c r="Q21" i="6" s="1"/>
  <c r="AD45" i="4" l="1"/>
  <c r="AD30" i="4"/>
  <c r="AD46" i="4"/>
  <c r="AD49" i="4" s="1"/>
  <c r="R136" i="4"/>
  <c r="R22" i="6" s="1"/>
  <c r="AH136" i="4"/>
  <c r="AH22" i="6" s="1"/>
  <c r="AL136" i="4"/>
  <c r="AL22" i="6" s="1"/>
  <c r="G134" i="4"/>
  <c r="G136" i="4" s="1"/>
  <c r="G22" i="6" s="1"/>
  <c r="J134" i="4"/>
  <c r="J136" i="4" s="1"/>
  <c r="J22" i="6" s="1"/>
  <c r="AN136" i="4"/>
  <c r="AN22" i="6" s="1"/>
  <c r="AF136" i="4"/>
  <c r="AF22" i="6" s="1"/>
  <c r="F134" i="4"/>
  <c r="F136" i="4" s="1"/>
  <c r="F22" i="6" s="1"/>
  <c r="R30" i="4"/>
  <c r="R8" i="6"/>
  <c r="R10" i="6" s="1"/>
  <c r="R45" i="4"/>
  <c r="R44" i="4"/>
  <c r="AJ44" i="4"/>
  <c r="AJ46" i="4"/>
  <c r="BC136" i="4"/>
  <c r="BC22" i="6" s="1"/>
  <c r="B134" i="4"/>
  <c r="AN30" i="4"/>
  <c r="AN45" i="4"/>
  <c r="AN44" i="4"/>
  <c r="AN46" i="4"/>
  <c r="AD134" i="4"/>
  <c r="AP134" i="4" s="1"/>
  <c r="AJ136" i="4"/>
  <c r="AJ22" i="6" s="1"/>
  <c r="F20" i="9"/>
  <c r="E136" i="4"/>
  <c r="E22" i="6" s="1"/>
  <c r="AX136" i="4"/>
  <c r="AX22" i="6" s="1"/>
  <c r="AU136" i="4"/>
  <c r="AU22" i="6" s="1"/>
  <c r="AO49" i="4"/>
  <c r="AO15" i="6" s="1"/>
  <c r="AO24" i="6" s="1"/>
  <c r="AO27" i="6" s="1"/>
  <c r="AW136" i="4"/>
  <c r="AW22" i="6" s="1"/>
  <c r="AS136" i="4"/>
  <c r="AS22" i="6" s="1"/>
  <c r="BF129" i="4"/>
  <c r="AG136" i="4"/>
  <c r="AG22" i="6" s="1"/>
  <c r="AH44" i="4"/>
  <c r="T136" i="4"/>
  <c r="T22" i="6" s="1"/>
  <c r="AH45" i="4"/>
  <c r="AP135" i="4"/>
  <c r="D136" i="4"/>
  <c r="D22" i="6" s="1"/>
  <c r="K49" i="4"/>
  <c r="K15" i="6" s="1"/>
  <c r="K24" i="6" s="1"/>
  <c r="K27" i="6" s="1"/>
  <c r="AH8" i="6"/>
  <c r="AH10" i="6" s="1"/>
  <c r="C136" i="4"/>
  <c r="C22" i="6" s="1"/>
  <c r="AE136" i="4"/>
  <c r="AE22" i="6" s="1"/>
  <c r="AV136" i="4"/>
  <c r="AV22" i="6" s="1"/>
  <c r="AH30" i="4"/>
  <c r="BF35" i="4"/>
  <c r="AP28" i="4"/>
  <c r="BB136" i="4"/>
  <c r="BB22" i="6" s="1"/>
  <c r="H136" i="4"/>
  <c r="H22" i="6" s="1"/>
  <c r="AT136" i="4"/>
  <c r="AT22" i="6" s="1"/>
  <c r="I136" i="4"/>
  <c r="I22" i="6" s="1"/>
  <c r="L136" i="4"/>
  <c r="L22" i="6" s="1"/>
  <c r="AZ136" i="4"/>
  <c r="AZ22" i="6" s="1"/>
  <c r="AP133" i="4"/>
  <c r="D20" i="9"/>
  <c r="BD135" i="4"/>
  <c r="AP107" i="4"/>
  <c r="Y136" i="4"/>
  <c r="Y22" i="6" s="1"/>
  <c r="AA49" i="4"/>
  <c r="AA15" i="6" s="1"/>
  <c r="AA24" i="6" s="1"/>
  <c r="AA27" i="6" s="1"/>
  <c r="AB135" i="4"/>
  <c r="X136" i="4"/>
  <c r="X22" i="6" s="1"/>
  <c r="BA136" i="4"/>
  <c r="BA22" i="6" s="1"/>
  <c r="W136" i="4"/>
  <c r="W22" i="6" s="1"/>
  <c r="BF25" i="4"/>
  <c r="BF130" i="4"/>
  <c r="G20" i="9"/>
  <c r="E20" i="9"/>
  <c r="AM136" i="4"/>
  <c r="AM22" i="6" s="1"/>
  <c r="AK136" i="4"/>
  <c r="AK22" i="6" s="1"/>
  <c r="AL49" i="4"/>
  <c r="AL15" i="6" s="1"/>
  <c r="AL24" i="6" s="1"/>
  <c r="AL27" i="6" s="1"/>
  <c r="S136" i="4"/>
  <c r="S22" i="6" s="1"/>
  <c r="Z136" i="4"/>
  <c r="Z22" i="6" s="1"/>
  <c r="Q136" i="4"/>
  <c r="Q22" i="6" s="1"/>
  <c r="N135" i="4"/>
  <c r="AY136" i="4"/>
  <c r="AY22" i="6" s="1"/>
  <c r="BF128" i="4"/>
  <c r="BD133" i="4"/>
  <c r="BF131" i="4"/>
  <c r="AB133" i="4"/>
  <c r="N133" i="4"/>
  <c r="AI136" i="4"/>
  <c r="AI22" i="6" s="1"/>
  <c r="AF49" i="4"/>
  <c r="AF15" i="6" s="1"/>
  <c r="U136" i="4"/>
  <c r="U22" i="6" s="1"/>
  <c r="V136" i="4"/>
  <c r="V22" i="6" s="1"/>
  <c r="G49" i="4"/>
  <c r="G15" i="6" s="1"/>
  <c r="BF26" i="4"/>
  <c r="M22" i="6"/>
  <c r="M24" i="6" s="1"/>
  <c r="M27" i="6" s="1"/>
  <c r="M138" i="4"/>
  <c r="M140" i="4" s="1"/>
  <c r="AD14" i="6"/>
  <c r="AP14" i="6" s="1"/>
  <c r="F26" i="7" s="1"/>
  <c r="AP41" i="4"/>
  <c r="F22" i="9" s="1"/>
  <c r="AR121" i="4"/>
  <c r="BD107" i="4"/>
  <c r="P121" i="4"/>
  <c r="AB107" i="4"/>
  <c r="S44" i="4"/>
  <c r="S45" i="4"/>
  <c r="S46" i="4"/>
  <c r="S8" i="6"/>
  <c r="S10" i="6" s="1"/>
  <c r="S30" i="4"/>
  <c r="AE46" i="4"/>
  <c r="AE44" i="4"/>
  <c r="AE45" i="4"/>
  <c r="AE8" i="6"/>
  <c r="AE10" i="6" s="1"/>
  <c r="AE30" i="4"/>
  <c r="AV44" i="4"/>
  <c r="AV45" i="4"/>
  <c r="AV46" i="4"/>
  <c r="AV8" i="6"/>
  <c r="AV10" i="6" s="1"/>
  <c r="AV30" i="4"/>
  <c r="AT45" i="4"/>
  <c r="AT46" i="4"/>
  <c r="AT44" i="4"/>
  <c r="AT30" i="4"/>
  <c r="AT8" i="6"/>
  <c r="AT10" i="6" s="1"/>
  <c r="B121" i="4"/>
  <c r="N107" i="4"/>
  <c r="AX45" i="4"/>
  <c r="AX46" i="4"/>
  <c r="AX44" i="4"/>
  <c r="AX8" i="6"/>
  <c r="AX10" i="6" s="1"/>
  <c r="AX30" i="4"/>
  <c r="G19" i="9"/>
  <c r="AR134" i="4"/>
  <c r="BC45" i="4"/>
  <c r="BC46" i="4"/>
  <c r="BC44" i="4"/>
  <c r="BC8" i="6"/>
  <c r="BC10" i="6" s="1"/>
  <c r="BC30" i="4"/>
  <c r="AR44" i="4"/>
  <c r="AR45" i="4"/>
  <c r="AR46" i="4"/>
  <c r="BD28" i="4"/>
  <c r="AR8" i="6"/>
  <c r="AR30" i="4"/>
  <c r="P44" i="4"/>
  <c r="P45" i="4"/>
  <c r="P46" i="4"/>
  <c r="P8" i="6"/>
  <c r="P30" i="4"/>
  <c r="AB28" i="4"/>
  <c r="B14" i="6"/>
  <c r="N14" i="6" s="1"/>
  <c r="N41" i="4"/>
  <c r="D44" i="4"/>
  <c r="D45" i="4"/>
  <c r="D46" i="4"/>
  <c r="D8" i="6"/>
  <c r="D10" i="6" s="1"/>
  <c r="D30" i="4"/>
  <c r="X44" i="4"/>
  <c r="X45" i="4"/>
  <c r="X46" i="4"/>
  <c r="X30" i="4"/>
  <c r="X8" i="6"/>
  <c r="X10" i="6" s="1"/>
  <c r="C45" i="4"/>
  <c r="C46" i="4"/>
  <c r="C44" i="4"/>
  <c r="C8" i="6"/>
  <c r="C10" i="6" s="1"/>
  <c r="C30" i="4"/>
  <c r="BB45" i="4"/>
  <c r="BB46" i="4"/>
  <c r="BB44" i="4"/>
  <c r="BB30" i="4"/>
  <c r="BB8" i="6"/>
  <c r="BB10" i="6" s="1"/>
  <c r="Y46" i="4"/>
  <c r="Y44" i="4"/>
  <c r="Y45" i="4"/>
  <c r="Y8" i="6"/>
  <c r="Y10" i="6" s="1"/>
  <c r="Y30" i="4"/>
  <c r="P14" i="6"/>
  <c r="AB14" i="6" s="1"/>
  <c r="F19" i="7" s="1"/>
  <c r="AB41" i="4"/>
  <c r="E22" i="9" s="1"/>
  <c r="W44" i="4"/>
  <c r="W45" i="4"/>
  <c r="W46" i="4"/>
  <c r="W8" i="6"/>
  <c r="W10" i="6" s="1"/>
  <c r="W30" i="4"/>
  <c r="B46" i="4"/>
  <c r="B44" i="4"/>
  <c r="B45" i="4"/>
  <c r="N28" i="4"/>
  <c r="B30" i="4"/>
  <c r="B8" i="6"/>
  <c r="I44" i="4"/>
  <c r="I45" i="4"/>
  <c r="I46" i="4"/>
  <c r="I8" i="6"/>
  <c r="I10" i="6" s="1"/>
  <c r="I30" i="4"/>
  <c r="L44" i="4"/>
  <c r="L45" i="4"/>
  <c r="L46" i="4"/>
  <c r="L8" i="6"/>
  <c r="L10" i="6" s="1"/>
  <c r="L30" i="4"/>
  <c r="E44" i="4"/>
  <c r="E45" i="4"/>
  <c r="E46" i="4"/>
  <c r="E8" i="6"/>
  <c r="E10" i="6" s="1"/>
  <c r="E30" i="4"/>
  <c r="BA46" i="4"/>
  <c r="BA44" i="4"/>
  <c r="BA45" i="4"/>
  <c r="BA8" i="6"/>
  <c r="BA10" i="6" s="1"/>
  <c r="BA30" i="4"/>
  <c r="Q46" i="4"/>
  <c r="Q44" i="4"/>
  <c r="Q45" i="4"/>
  <c r="Q8" i="6"/>
  <c r="Q10" i="6" s="1"/>
  <c r="Q30" i="4"/>
  <c r="AW46" i="4"/>
  <c r="AW44" i="4"/>
  <c r="AW45" i="4"/>
  <c r="AW8" i="6"/>
  <c r="AW10" i="6" s="1"/>
  <c r="AW30" i="4"/>
  <c r="E19" i="9"/>
  <c r="P134" i="4"/>
  <c r="AB134" i="4" s="1"/>
  <c r="AG44" i="4"/>
  <c r="AG46" i="4"/>
  <c r="AG45" i="4"/>
  <c r="AG8" i="6"/>
  <c r="AG10" i="6" s="1"/>
  <c r="AG30" i="4"/>
  <c r="U46" i="4"/>
  <c r="U44" i="4"/>
  <c r="U45" i="4"/>
  <c r="U8" i="6"/>
  <c r="U10" i="6" s="1"/>
  <c r="U30" i="4"/>
  <c r="D19" i="9"/>
  <c r="BF127" i="4"/>
  <c r="AI46" i="4"/>
  <c r="AI44" i="4"/>
  <c r="AI45" i="4"/>
  <c r="AI8" i="6"/>
  <c r="AI10" i="6" s="1"/>
  <c r="AI30" i="4"/>
  <c r="V45" i="4"/>
  <c r="V46" i="4"/>
  <c r="V44" i="4"/>
  <c r="V30" i="4"/>
  <c r="V8" i="6"/>
  <c r="V10" i="6" s="1"/>
  <c r="AU44" i="4"/>
  <c r="AU45" i="4"/>
  <c r="AU46" i="4"/>
  <c r="AU8" i="6"/>
  <c r="AU10" i="6" s="1"/>
  <c r="AU30" i="4"/>
  <c r="J46" i="4"/>
  <c r="J44" i="4"/>
  <c r="J45" i="4"/>
  <c r="J30" i="4"/>
  <c r="J8" i="6"/>
  <c r="J10" i="6" s="1"/>
  <c r="Z45" i="4"/>
  <c r="Z44" i="4"/>
  <c r="Z46" i="4"/>
  <c r="Z8" i="6"/>
  <c r="Z10" i="6" s="1"/>
  <c r="Z30" i="4"/>
  <c r="F46" i="4"/>
  <c r="F44" i="4"/>
  <c r="F45" i="4"/>
  <c r="F8" i="6"/>
  <c r="F10" i="6" s="1"/>
  <c r="F30" i="4"/>
  <c r="AM46" i="4"/>
  <c r="AM44" i="4"/>
  <c r="AM45" i="4"/>
  <c r="AM8" i="6"/>
  <c r="AM10" i="6" s="1"/>
  <c r="AM30" i="4"/>
  <c r="AD21" i="6"/>
  <c r="AP21" i="6" s="1"/>
  <c r="F28" i="7" s="1"/>
  <c r="AP121" i="4"/>
  <c r="F44" i="9" s="1"/>
  <c r="AY44" i="4"/>
  <c r="AY45" i="4"/>
  <c r="AY46" i="4"/>
  <c r="AY8" i="6"/>
  <c r="AY10" i="6" s="1"/>
  <c r="AY30" i="4"/>
  <c r="AZ44" i="4"/>
  <c r="AZ45" i="4"/>
  <c r="AZ46" i="4"/>
  <c r="AZ8" i="6"/>
  <c r="AZ10" i="6" s="1"/>
  <c r="AZ30" i="4"/>
  <c r="AK44" i="4"/>
  <c r="AK46" i="4"/>
  <c r="AK45" i="4"/>
  <c r="AK8" i="6"/>
  <c r="AK10" i="6" s="1"/>
  <c r="AK30" i="4"/>
  <c r="AS46" i="4"/>
  <c r="AS44" i="4"/>
  <c r="AS45" i="4"/>
  <c r="AS8" i="6"/>
  <c r="AS10" i="6" s="1"/>
  <c r="AS30" i="4"/>
  <c r="T44" i="4"/>
  <c r="T45" i="4"/>
  <c r="T46" i="4"/>
  <c r="T8" i="6"/>
  <c r="T10" i="6" s="1"/>
  <c r="T30" i="4"/>
  <c r="BD41" i="4"/>
  <c r="G22" i="9" s="1"/>
  <c r="AR14" i="6"/>
  <c r="BD14" i="6" s="1"/>
  <c r="F33" i="7" s="1"/>
  <c r="AD10" i="6"/>
  <c r="H44" i="4"/>
  <c r="H45" i="4"/>
  <c r="H46" i="4"/>
  <c r="H8" i="6"/>
  <c r="H10" i="6" s="1"/>
  <c r="H30" i="4"/>
  <c r="G24" i="6" l="1"/>
  <c r="G27" i="6" s="1"/>
  <c r="N134" i="4"/>
  <c r="B136" i="4"/>
  <c r="B22" i="6" s="1"/>
  <c r="N22" i="6" s="1"/>
  <c r="F14" i="7" s="1"/>
  <c r="AF24" i="6"/>
  <c r="AF27" i="6" s="1"/>
  <c r="AJ49" i="4"/>
  <c r="AJ15" i="6" s="1"/>
  <c r="AJ24" i="6" s="1"/>
  <c r="AJ27" i="6" s="1"/>
  <c r="R49" i="4"/>
  <c r="R138" i="4" s="1"/>
  <c r="R140" i="4" s="1"/>
  <c r="AN49" i="4"/>
  <c r="AN138" i="4" s="1"/>
  <c r="AN140" i="4" s="1"/>
  <c r="F41" i="7"/>
  <c r="AD136" i="4"/>
  <c r="AD22" i="6" s="1"/>
  <c r="AP22" i="6" s="1"/>
  <c r="F29" i="7" s="1"/>
  <c r="AH49" i="4"/>
  <c r="AH138" i="4" s="1"/>
  <c r="AH140" i="4" s="1"/>
  <c r="AO138" i="4"/>
  <c r="AO140" i="4" s="1"/>
  <c r="AP8" i="6"/>
  <c r="C29" i="7" s="1"/>
  <c r="C30" i="7" s="1"/>
  <c r="AL138" i="4"/>
  <c r="AL140" i="4" s="1"/>
  <c r="AA138" i="4"/>
  <c r="AA140" i="4" s="1"/>
  <c r="BC49" i="4"/>
  <c r="BC15" i="6" s="1"/>
  <c r="BC24" i="6" s="1"/>
  <c r="BC27" i="6" s="1"/>
  <c r="AF138" i="4"/>
  <c r="AF140" i="4" s="1"/>
  <c r="K138" i="4"/>
  <c r="K140" i="4" s="1"/>
  <c r="BF135" i="4"/>
  <c r="BF28" i="4"/>
  <c r="U49" i="4"/>
  <c r="U15" i="6" s="1"/>
  <c r="U24" i="6" s="1"/>
  <c r="U27" i="6" s="1"/>
  <c r="BA49" i="4"/>
  <c r="BA15" i="6" s="1"/>
  <c r="BA24" i="6" s="1"/>
  <c r="BA27" i="6" s="1"/>
  <c r="AP45" i="4"/>
  <c r="F33" i="9" s="1"/>
  <c r="AY49" i="4"/>
  <c r="AY15" i="6" s="1"/>
  <c r="AY24" i="6" s="1"/>
  <c r="AY27" i="6" s="1"/>
  <c r="J49" i="4"/>
  <c r="J15" i="6" s="1"/>
  <c r="J24" i="6" s="1"/>
  <c r="J27" i="6" s="1"/>
  <c r="G138" i="4"/>
  <c r="G140" i="4" s="1"/>
  <c r="C49" i="4"/>
  <c r="C15" i="6" s="1"/>
  <c r="C24" i="6" s="1"/>
  <c r="C27" i="6" s="1"/>
  <c r="BD30" i="4"/>
  <c r="I49" i="4"/>
  <c r="I15" i="6" s="1"/>
  <c r="I24" i="6" s="1"/>
  <c r="I27" i="6" s="1"/>
  <c r="X49" i="4"/>
  <c r="X138" i="4" s="1"/>
  <c r="X140" i="4" s="1"/>
  <c r="AK49" i="4"/>
  <c r="AK15" i="6" s="1"/>
  <c r="AK24" i="6" s="1"/>
  <c r="AK27" i="6" s="1"/>
  <c r="V49" i="4"/>
  <c r="V138" i="4" s="1"/>
  <c r="V140" i="4" s="1"/>
  <c r="AP30" i="4"/>
  <c r="AP46" i="4"/>
  <c r="F34" i="9" s="1"/>
  <c r="BD45" i="4"/>
  <c r="G33" i="9" s="1"/>
  <c r="H49" i="4"/>
  <c r="H15" i="6" s="1"/>
  <c r="H24" i="6" s="1"/>
  <c r="H27" i="6" s="1"/>
  <c r="AZ49" i="4"/>
  <c r="AZ15" i="6" s="1"/>
  <c r="AZ24" i="6" s="1"/>
  <c r="AZ27" i="6" s="1"/>
  <c r="AM49" i="4"/>
  <c r="AM138" i="4" s="1"/>
  <c r="AM140" i="4" s="1"/>
  <c r="D49" i="4"/>
  <c r="D15" i="6" s="1"/>
  <c r="D24" i="6" s="1"/>
  <c r="D27" i="6" s="1"/>
  <c r="AB46" i="4"/>
  <c r="E34" i="9" s="1"/>
  <c r="AV49" i="4"/>
  <c r="AP44" i="4"/>
  <c r="F32" i="9" s="1"/>
  <c r="T49" i="4"/>
  <c r="T138" i="4" s="1"/>
  <c r="T140" i="4" s="1"/>
  <c r="AS49" i="4"/>
  <c r="AS138" i="4" s="1"/>
  <c r="AS140" i="4" s="1"/>
  <c r="F49" i="4"/>
  <c r="F15" i="6" s="1"/>
  <c r="F24" i="6" s="1"/>
  <c r="F27" i="6" s="1"/>
  <c r="AU49" i="4"/>
  <c r="AU15" i="6" s="1"/>
  <c r="AU24" i="6" s="1"/>
  <c r="AU27" i="6" s="1"/>
  <c r="AG49" i="4"/>
  <c r="AG15" i="6" s="1"/>
  <c r="AG24" i="6" s="1"/>
  <c r="AG27" i="6" s="1"/>
  <c r="AW49" i="4"/>
  <c r="AW15" i="6" s="1"/>
  <c r="AW24" i="6" s="1"/>
  <c r="AW27" i="6" s="1"/>
  <c r="E49" i="4"/>
  <c r="E15" i="6" s="1"/>
  <c r="E24" i="6" s="1"/>
  <c r="E27" i="6" s="1"/>
  <c r="N30" i="4"/>
  <c r="N46" i="4"/>
  <c r="D34" i="9" s="1"/>
  <c r="Y49" i="4"/>
  <c r="Y138" i="4" s="1"/>
  <c r="Y140" i="4" s="1"/>
  <c r="BB49" i="4"/>
  <c r="BB15" i="6" s="1"/>
  <c r="BB24" i="6" s="1"/>
  <c r="BB27" i="6" s="1"/>
  <c r="AB45" i="4"/>
  <c r="E33" i="9" s="1"/>
  <c r="BF107" i="4"/>
  <c r="AT49" i="4"/>
  <c r="AT138" i="4" s="1"/>
  <c r="AT140" i="4" s="1"/>
  <c r="BF133" i="4"/>
  <c r="N45" i="4"/>
  <c r="D33" i="9" s="1"/>
  <c r="Z49" i="4"/>
  <c r="Z15" i="6" s="1"/>
  <c r="Z24" i="6" s="1"/>
  <c r="Z27" i="6" s="1"/>
  <c r="AI49" i="4"/>
  <c r="AI15" i="6" s="1"/>
  <c r="AI24" i="6" s="1"/>
  <c r="AI27" i="6" s="1"/>
  <c r="Q49" i="4"/>
  <c r="Q138" i="4" s="1"/>
  <c r="Q140" i="4" s="1"/>
  <c r="L49" i="4"/>
  <c r="W49" i="4"/>
  <c r="W138" i="4" s="1"/>
  <c r="W140" i="4" s="1"/>
  <c r="BF14" i="6"/>
  <c r="AB30" i="4"/>
  <c r="BD46" i="4"/>
  <c r="G34" i="9" s="1"/>
  <c r="BD134" i="4"/>
  <c r="AR136" i="4"/>
  <c r="AX49" i="4"/>
  <c r="AX15" i="6" s="1"/>
  <c r="AX24" i="6" s="1"/>
  <c r="AX27" i="6" s="1"/>
  <c r="AE49" i="4"/>
  <c r="AE15" i="6" s="1"/>
  <c r="AE24" i="6" s="1"/>
  <c r="AE27" i="6" s="1"/>
  <c r="S49" i="4"/>
  <c r="S15" i="6" s="1"/>
  <c r="S24" i="6" s="1"/>
  <c r="S27" i="6" s="1"/>
  <c r="P136" i="4"/>
  <c r="B10" i="6"/>
  <c r="N8" i="6"/>
  <c r="AR49" i="4"/>
  <c r="BD44" i="4"/>
  <c r="G32" i="9" s="1"/>
  <c r="B21" i="6"/>
  <c r="N21" i="6" s="1"/>
  <c r="N121" i="4"/>
  <c r="AD15" i="6"/>
  <c r="E138" i="4"/>
  <c r="E140" i="4" s="1"/>
  <c r="B49" i="4"/>
  <c r="N44" i="4"/>
  <c r="AR10" i="6"/>
  <c r="BD8" i="6"/>
  <c r="P21" i="6"/>
  <c r="AB21" i="6" s="1"/>
  <c r="F21" i="7" s="1"/>
  <c r="AB121" i="4"/>
  <c r="E44" i="9" s="1"/>
  <c r="AP10" i="6"/>
  <c r="P49" i="4"/>
  <c r="AB44" i="4"/>
  <c r="E32" i="9" s="1"/>
  <c r="AR21" i="6"/>
  <c r="BD21" i="6" s="1"/>
  <c r="F35" i="7" s="1"/>
  <c r="BD121" i="4"/>
  <c r="G44" i="9" s="1"/>
  <c r="D22" i="9"/>
  <c r="BF41" i="4"/>
  <c r="AB8" i="6"/>
  <c r="P10" i="6"/>
  <c r="AB10" i="6" s="1"/>
  <c r="N136" i="4" l="1"/>
  <c r="D45" i="9" s="1"/>
  <c r="R15" i="6"/>
  <c r="R24" i="6" s="1"/>
  <c r="R27" i="6" s="1"/>
  <c r="BF134" i="4"/>
  <c r="AP136" i="4"/>
  <c r="F45" i="9" s="1"/>
  <c r="F50" i="9" s="1"/>
  <c r="F25" i="9" s="1"/>
  <c r="AD138" i="4"/>
  <c r="AD140" i="4" s="1"/>
  <c r="AN15" i="6"/>
  <c r="AN24" i="6" s="1"/>
  <c r="AN27" i="6" s="1"/>
  <c r="AJ138" i="4"/>
  <c r="AJ140" i="4" s="1"/>
  <c r="T15" i="6"/>
  <c r="T24" i="6" s="1"/>
  <c r="T27" i="6" s="1"/>
  <c r="AY138" i="4"/>
  <c r="AY140" i="4" s="1"/>
  <c r="D138" i="4"/>
  <c r="D140" i="4" s="1"/>
  <c r="AH15" i="6"/>
  <c r="AH24" i="6" s="1"/>
  <c r="AH27" i="6" s="1"/>
  <c r="AI138" i="4"/>
  <c r="AI140" i="4" s="1"/>
  <c r="F3" i="9"/>
  <c r="F10" i="9" s="1"/>
  <c r="F12" i="9" s="1"/>
  <c r="F15" i="9" s="1"/>
  <c r="Y15" i="6"/>
  <c r="Y24" i="6" s="1"/>
  <c r="Y27" i="6" s="1"/>
  <c r="U138" i="4"/>
  <c r="U140" i="4" s="1"/>
  <c r="C138" i="4"/>
  <c r="C140" i="4" s="1"/>
  <c r="I138" i="4"/>
  <c r="I140" i="4" s="1"/>
  <c r="AG138" i="4"/>
  <c r="AG140" i="4" s="1"/>
  <c r="BC138" i="4"/>
  <c r="BC140" i="4" s="1"/>
  <c r="AZ138" i="4"/>
  <c r="AZ140" i="4" s="1"/>
  <c r="BA138" i="4"/>
  <c r="BA140" i="4" s="1"/>
  <c r="V15" i="6"/>
  <c r="V24" i="6" s="1"/>
  <c r="V27" i="6" s="1"/>
  <c r="BB138" i="4"/>
  <c r="BB140" i="4" s="1"/>
  <c r="J138" i="4"/>
  <c r="J140" i="4" s="1"/>
  <c r="AK138" i="4"/>
  <c r="AK140" i="4" s="1"/>
  <c r="X15" i="6"/>
  <c r="X24" i="6" s="1"/>
  <c r="X27" i="6" s="1"/>
  <c r="AM15" i="6"/>
  <c r="AM24" i="6" s="1"/>
  <c r="AM27" i="6" s="1"/>
  <c r="F138" i="4"/>
  <c r="F140" i="4" s="1"/>
  <c r="W15" i="6"/>
  <c r="W24" i="6" s="1"/>
  <c r="W27" i="6" s="1"/>
  <c r="S138" i="4"/>
  <c r="S140" i="4" s="1"/>
  <c r="F36" i="9"/>
  <c r="F17" i="9" s="1"/>
  <c r="AS15" i="6"/>
  <c r="AS24" i="6" s="1"/>
  <c r="AS27" i="6" s="1"/>
  <c r="H138" i="4"/>
  <c r="H140" i="4" s="1"/>
  <c r="AP49" i="4"/>
  <c r="AX138" i="4"/>
  <c r="AX140" i="4" s="1"/>
  <c r="Z138" i="4"/>
  <c r="Z140" i="4" s="1"/>
  <c r="AU138" i="4"/>
  <c r="AU140" i="4" s="1"/>
  <c r="AT15" i="6"/>
  <c r="AT24" i="6" s="1"/>
  <c r="AT27" i="6" s="1"/>
  <c r="Q15" i="6"/>
  <c r="Q24" i="6" s="1"/>
  <c r="Q27" i="6" s="1"/>
  <c r="E36" i="9"/>
  <c r="E17" i="9" s="1"/>
  <c r="AW138" i="4"/>
  <c r="AW140" i="4" s="1"/>
  <c r="AE138" i="4"/>
  <c r="AE140" i="4" s="1"/>
  <c r="G36" i="9"/>
  <c r="G17" i="9" s="1"/>
  <c r="AV15" i="6"/>
  <c r="AV24" i="6" s="1"/>
  <c r="AV27" i="6" s="1"/>
  <c r="AV138" i="4"/>
  <c r="AV140" i="4" s="1"/>
  <c r="BF21" i="6"/>
  <c r="AB136" i="4"/>
  <c r="P22" i="6"/>
  <c r="AB22" i="6" s="1"/>
  <c r="BD136" i="4"/>
  <c r="G45" i="9" s="1"/>
  <c r="G50" i="9" s="1"/>
  <c r="G25" i="9" s="1"/>
  <c r="AR22" i="6"/>
  <c r="BD22" i="6" s="1"/>
  <c r="F36" i="7" s="1"/>
  <c r="L15" i="6"/>
  <c r="L24" i="6" s="1"/>
  <c r="L27" i="6" s="1"/>
  <c r="L138" i="4"/>
  <c r="L140" i="4" s="1"/>
  <c r="BF45" i="4"/>
  <c r="BF46" i="4"/>
  <c r="N10" i="6"/>
  <c r="BD10" i="6"/>
  <c r="AD24" i="6"/>
  <c r="D44" i="9"/>
  <c r="D50" i="9" s="1"/>
  <c r="D25" i="9" s="1"/>
  <c r="BF121" i="4"/>
  <c r="BF44" i="4"/>
  <c r="D32" i="9"/>
  <c r="D36" i="9" s="1"/>
  <c r="D17" i="9" s="1"/>
  <c r="AR15" i="6"/>
  <c r="BD49" i="4"/>
  <c r="AR138" i="4"/>
  <c r="AR140" i="4" s="1"/>
  <c r="C21" i="7"/>
  <c r="C22" i="7" s="1"/>
  <c r="E3" i="9"/>
  <c r="E10" i="9" s="1"/>
  <c r="E12" i="9" s="1"/>
  <c r="E15" i="9" s="1"/>
  <c r="C36" i="7"/>
  <c r="C37" i="7" s="1"/>
  <c r="G3" i="9"/>
  <c r="G10" i="9" s="1"/>
  <c r="G12" i="9" s="1"/>
  <c r="G15" i="9" s="1"/>
  <c r="P15" i="6"/>
  <c r="AB49" i="4"/>
  <c r="P138" i="4"/>
  <c r="P140" i="4" s="1"/>
  <c r="B15" i="6"/>
  <c r="N49" i="4"/>
  <c r="B138" i="4"/>
  <c r="B140" i="4" s="1"/>
  <c r="B141" i="4" s="1"/>
  <c r="C14" i="7"/>
  <c r="D3" i="9"/>
  <c r="BF8" i="6"/>
  <c r="F26" i="9" l="1"/>
  <c r="AP15" i="6"/>
  <c r="F27" i="7" s="1"/>
  <c r="F30" i="7" s="1"/>
  <c r="C141" i="4"/>
  <c r="D141" i="4" s="1"/>
  <c r="E141" i="4" s="1"/>
  <c r="F141" i="4" s="1"/>
  <c r="G141" i="4" s="1"/>
  <c r="H141" i="4" s="1"/>
  <c r="I141" i="4" s="1"/>
  <c r="J141" i="4" s="1"/>
  <c r="K141" i="4" s="1"/>
  <c r="L141" i="4" s="1"/>
  <c r="M141" i="4" s="1"/>
  <c r="P141" i="4" s="1"/>
  <c r="Q141" i="4" s="1"/>
  <c r="R141" i="4" s="1"/>
  <c r="S141" i="4" s="1"/>
  <c r="T141" i="4" s="1"/>
  <c r="U141" i="4" s="1"/>
  <c r="V141" i="4" s="1"/>
  <c r="W141" i="4" s="1"/>
  <c r="X141" i="4" s="1"/>
  <c r="Y141" i="4" s="1"/>
  <c r="Z141" i="4" s="1"/>
  <c r="AA141" i="4" s="1"/>
  <c r="AD141" i="4" s="1"/>
  <c r="AE141" i="4" s="1"/>
  <c r="AF141" i="4" s="1"/>
  <c r="AG141" i="4" s="1"/>
  <c r="AH141" i="4" s="1"/>
  <c r="AI141" i="4" s="1"/>
  <c r="AJ141" i="4" s="1"/>
  <c r="AK141" i="4" s="1"/>
  <c r="AL141" i="4" s="1"/>
  <c r="AM141" i="4" s="1"/>
  <c r="AN141" i="4" s="1"/>
  <c r="AO141" i="4" s="1"/>
  <c r="AR141" i="4" s="1"/>
  <c r="AS141" i="4" s="1"/>
  <c r="AT141" i="4" s="1"/>
  <c r="AU141" i="4" s="1"/>
  <c r="AV141" i="4" s="1"/>
  <c r="AW141" i="4" s="1"/>
  <c r="AX141" i="4" s="1"/>
  <c r="AY141" i="4" s="1"/>
  <c r="AZ141" i="4" s="1"/>
  <c r="BA141" i="4" s="1"/>
  <c r="BB141" i="4" s="1"/>
  <c r="BC141" i="4" s="1"/>
  <c r="G26" i="9"/>
  <c r="BF49" i="4"/>
  <c r="F22" i="7"/>
  <c r="F44" i="7" s="1"/>
  <c r="BF22" i="6"/>
  <c r="E45" i="9"/>
  <c r="E50" i="9" s="1"/>
  <c r="E25" i="9" s="1"/>
  <c r="E26" i="9" s="1"/>
  <c r="BF136" i="4"/>
  <c r="C43" i="7"/>
  <c r="C46" i="7" s="1"/>
  <c r="C5" i="7" s="1"/>
  <c r="C15" i="7"/>
  <c r="BD15" i="6"/>
  <c r="F34" i="7" s="1"/>
  <c r="F37" i="7" s="1"/>
  <c r="AR24" i="6"/>
  <c r="AB15" i="6"/>
  <c r="F20" i="7" s="1"/>
  <c r="P24" i="6"/>
  <c r="D26" i="9"/>
  <c r="D10" i="9"/>
  <c r="H3" i="9"/>
  <c r="N15" i="6"/>
  <c r="B24" i="6"/>
  <c r="AP24" i="6"/>
  <c r="AD27" i="6"/>
  <c r="F23" i="7" l="1"/>
  <c r="N24" i="6"/>
  <c r="B27" i="6"/>
  <c r="B28" i="6" s="1"/>
  <c r="C28" i="6" s="1"/>
  <c r="D28" i="6" s="1"/>
  <c r="E28" i="6" s="1"/>
  <c r="F28" i="6" s="1"/>
  <c r="G28" i="6" s="1"/>
  <c r="H28" i="6" s="1"/>
  <c r="I28" i="6" s="1"/>
  <c r="J28" i="6" s="1"/>
  <c r="K28" i="6" s="1"/>
  <c r="L28" i="6" s="1"/>
  <c r="M28" i="6" s="1"/>
  <c r="F12" i="7"/>
  <c r="BF15" i="6"/>
  <c r="AB24" i="6"/>
  <c r="P27" i="6"/>
  <c r="D12" i="9"/>
  <c r="H10" i="9"/>
  <c r="BD24" i="6"/>
  <c r="AR27" i="6"/>
  <c r="D15" i="9" l="1"/>
  <c r="H15" i="9" s="1"/>
  <c r="H12" i="9"/>
  <c r="F42" i="7"/>
  <c r="P28" i="6"/>
  <c r="Q28" i="6" s="1"/>
  <c r="R28" i="6" s="1"/>
  <c r="S28" i="6" s="1"/>
  <c r="T28" i="6" s="1"/>
  <c r="U28" i="6" s="1"/>
  <c r="V28" i="6" s="1"/>
  <c r="W28" i="6" s="1"/>
  <c r="X28" i="6" s="1"/>
  <c r="Y28" i="6" s="1"/>
  <c r="Z28" i="6" s="1"/>
  <c r="AA28" i="6" s="1"/>
  <c r="AD28" i="6" s="1"/>
  <c r="AE28" i="6" s="1"/>
  <c r="AF28" i="6" s="1"/>
  <c r="AG28" i="6" s="1"/>
  <c r="AH28" i="6" s="1"/>
  <c r="AI28" i="6" s="1"/>
  <c r="AJ28" i="6" s="1"/>
  <c r="AK28" i="6" s="1"/>
  <c r="AL28" i="6" s="1"/>
  <c r="AM28" i="6" s="1"/>
  <c r="AN28" i="6" s="1"/>
  <c r="AO28" i="6" s="1"/>
  <c r="AR28" i="6" s="1"/>
  <c r="AS28" i="6" s="1"/>
  <c r="AT28" i="6" s="1"/>
  <c r="AU28" i="6" s="1"/>
  <c r="AV28" i="6" s="1"/>
  <c r="AW28" i="6" s="1"/>
  <c r="AX28" i="6" s="1"/>
  <c r="AY28" i="6" s="1"/>
  <c r="AZ28" i="6" s="1"/>
  <c r="BA28" i="6" s="1"/>
  <c r="BB28" i="6" s="1"/>
  <c r="BC28" i="6" s="1"/>
  <c r="F13" i="7"/>
  <c r="F43" i="7" s="1"/>
  <c r="F15" i="7" l="1"/>
  <c r="F46" i="7"/>
  <c r="F5"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Patrick Furgerson</author>
  </authors>
  <commentList>
    <comment ref="C3" authorId="0" shapeId="0" xr:uid="{00000000-0006-0000-0500-000001000000}">
      <text>
        <r>
          <rPr>
            <sz val="8"/>
            <color indexed="81"/>
            <rFont val="Tahoma"/>
            <family val="2"/>
          </rPr>
          <t>Include funds or other items of value that you receive as gifts, grants, or contributions. [This includes tithes and offerings as well as contributions from outside supporters]</t>
        </r>
      </text>
    </comment>
    <comment ref="C4" authorId="0" shapeId="0" xr:uid="{00000000-0006-0000-0500-000002000000}">
      <text>
        <r>
          <rPr>
            <sz val="8"/>
            <color indexed="81"/>
            <rFont val="Tahoma"/>
            <family val="2"/>
          </rPr>
          <t>Include amounts received from members to provide support to the organization.  Do not include payments from members or on behalf of members to purchase admissions, merchandise, services, or use of facilities. [probably blank]</t>
        </r>
      </text>
    </comment>
    <comment ref="C5" authorId="0" shapeId="0" xr:uid="{00000000-0006-0000-0500-000003000000}">
      <text>
        <r>
          <rPr>
            <sz val="8"/>
            <color indexed="81"/>
            <rFont val="Tahoma"/>
            <family val="2"/>
          </rPr>
          <t>Include gross income from dividends, interest, payments received on securities, loans, rents, and royalties that are held for investment purposes.</t>
        </r>
      </text>
    </comment>
    <comment ref="C6" authorId="0" shapeId="0" xr:uid="{00000000-0006-0000-0500-000004000000}">
      <text>
        <r>
          <rPr>
            <sz val="8"/>
            <color indexed="81"/>
            <rFont val="Tahoma"/>
            <family val="2"/>
          </rPr>
          <t>Net income from unrelated business activities generally includes income from any trade or business activity that is regularly carried on, not conducted with substantially all (at least 85%) volunteer labor, and not related to your exempt purposes.</t>
        </r>
      </text>
    </comment>
    <comment ref="C7" authorId="0" shapeId="0" xr:uid="{00000000-0006-0000-0500-000005000000}">
      <text>
        <r>
          <rPr>
            <sz val="8"/>
            <color indexed="81"/>
            <rFont val="Tahoma"/>
            <family val="2"/>
          </rPr>
          <t>Include the amount collected by any local tax authority from the public on your behalf. [probably blank]</t>
        </r>
      </text>
    </comment>
    <comment ref="C8" authorId="0" shapeId="0" xr:uid="{00000000-0006-0000-0500-000006000000}">
      <text>
        <r>
          <rPr>
            <sz val="8"/>
            <color indexed="81"/>
            <rFont val="Tahoma"/>
            <family val="2"/>
          </rPr>
          <t>To determine the value of services or facilities furnished by a governmental unit, use the fair market value of the services or facilities furnished to you.  Do not include the value of services or facilities generally provided to the public without charge.</t>
        </r>
      </text>
    </comment>
    <comment ref="C9" authorId="0" shapeId="0" xr:uid="{00000000-0006-0000-0500-000007000000}">
      <text>
        <r>
          <rPr>
            <sz val="8"/>
            <color indexed="81"/>
            <rFont val="Tahoma"/>
            <family val="2"/>
          </rPr>
          <t>Enter the total income from all sources not reported on lines 1 through 6, or lines 9, 11, and 13.  Submit an itemized list showing each type and amount of income included on this line.  Also, briefly describe each type of income.</t>
        </r>
      </text>
    </comment>
    <comment ref="C11" authorId="0" shapeId="0" xr:uid="{00000000-0006-0000-0500-000008000000}">
      <text>
        <r>
          <rPr>
            <sz val="8"/>
            <color indexed="81"/>
            <rFont val="Tahoma"/>
            <family val="2"/>
          </rPr>
          <t>"Gross receipts" is income from activities that you conduct to further your exempt purposes (excluding amounts listed on other lines).  It includes payments by a governmental unit that may be called a "grant," but that is actually payment for a service or facility for the use of the government payer, rather than for the direct benefit of the public.</t>
        </r>
      </text>
    </comment>
    <comment ref="C13" authorId="0" shapeId="0" xr:uid="{00000000-0006-0000-0500-000009000000}">
      <text>
        <r>
          <rPr>
            <sz val="8"/>
            <color indexed="81"/>
            <rFont val="Tahoma"/>
            <family val="2"/>
          </rPr>
          <t>Attach a schedule with total amounts entered (rather than each individual transaction) for each category using the format in Figure 2.</t>
        </r>
      </text>
    </comment>
    <comment ref="C14" authorId="0" shapeId="0" xr:uid="{00000000-0006-0000-0500-00000A000000}">
      <text>
        <r>
          <rPr>
            <sz val="8"/>
            <color indexed="81"/>
            <rFont val="Tahoma"/>
            <family val="2"/>
          </rPr>
          <t>"Unusual grants" generally are substantial contributions and bequests from disinterested persons that by their size adversely affect classification as a public charity.  They are unusual, unexpected, and received from an unrelated party.</t>
        </r>
      </text>
    </comment>
    <comment ref="C16" authorId="0" shapeId="0" xr:uid="{00000000-0006-0000-0500-00000B000000}">
      <text>
        <r>
          <rPr>
            <sz val="8"/>
            <color indexed="81"/>
            <rFont val="Tahoma"/>
            <family val="2"/>
          </rPr>
          <t>Fundraising expenses include the total expenses incurred by you for soliciting gifts, grants, and contributions included on line 1.  Where you allocate a portion of your other expenses to fundraising, submit an itemized list describing the amounts allocated.  Include fees paid to professional fundraisers for soliciting gifts, grants, and contributions.</t>
        </r>
      </text>
    </comment>
    <comment ref="C17" authorId="0" shapeId="0" xr:uid="{00000000-0006-0000-0500-00000C000000}">
      <text>
        <r>
          <rPr>
            <sz val="8"/>
            <color indexed="81"/>
            <rFont val="Tahoma"/>
            <family val="2"/>
          </rPr>
          <t>If distributions have been made, submit an itemized list showing the name of each recipient, a brief description of the purposes or conditions of payment, and the amount paid. [This includes payments you make to a denomination or other charity]</t>
        </r>
      </text>
    </comment>
    <comment ref="C18" authorId="0" shapeId="0" xr:uid="{00000000-0006-0000-0500-00000D000000}">
      <text>
        <r>
          <rPr>
            <sz val="8"/>
            <color indexed="81"/>
            <rFont val="Tahoma"/>
            <family val="2"/>
          </rPr>
          <t>If payments have been made, submit an itemized list showing the name of each recipient, a brief description of the purposes or condition of payment, and amount paid.  Do not include any amounts on line 15.</t>
        </r>
      </text>
    </comment>
    <comment ref="C19" authorId="0" shapeId="0" xr:uid="{00000000-0006-0000-0500-00000E000000}">
      <text>
        <r>
          <rPr>
            <sz val="8"/>
            <color indexed="81"/>
            <rFont val="Tahoma"/>
            <family val="2"/>
          </rPr>
          <t xml:space="preserve">Enter the total amount of compensation.  Be consistent with information provided in </t>
        </r>
        <r>
          <rPr>
            <i/>
            <sz val="8"/>
            <color indexed="81"/>
            <rFont val="Tahoma"/>
            <family val="2"/>
          </rPr>
          <t>Part V</t>
        </r>
        <r>
          <rPr>
            <sz val="8"/>
            <color indexed="81"/>
            <rFont val="Tahoma"/>
            <family val="2"/>
          </rPr>
          <t>, lines 1a, 1b, and 1c.</t>
        </r>
      </text>
    </comment>
    <comment ref="C20" authorId="0" shapeId="0" xr:uid="{00000000-0006-0000-0500-00000F000000}">
      <text>
        <r>
          <rPr>
            <sz val="8"/>
            <color indexed="81"/>
            <rFont val="Tahoma"/>
            <family val="2"/>
          </rPr>
          <t>Enter the total amount of employees' salaries and wages not reported on line 17, above.</t>
        </r>
      </text>
    </comment>
    <comment ref="C21" authorId="0" shapeId="0" xr:uid="{00000000-0006-0000-0500-000010000000}">
      <text>
        <r>
          <rPr>
            <sz val="8"/>
            <color indexed="81"/>
            <rFont val="Tahoma"/>
            <family val="2"/>
          </rPr>
          <t>Enter the total interest expense for the year, excluding mortgage interest treated as an occupancy expense on line 20.</t>
        </r>
      </text>
    </comment>
    <comment ref="C22" authorId="0" shapeId="0" xr:uid="{00000000-0006-0000-0500-000011000000}">
      <text>
        <r>
          <rPr>
            <sz val="8"/>
            <color indexed="81"/>
            <rFont val="Tahoma"/>
            <family val="2"/>
          </rPr>
          <t>Enter the amount paid for the use of office space or other facilities, heat, light, power, and other utilities, outside janitorial services, mortgage interest, real estate taxes and similar expenses.</t>
        </r>
      </text>
    </comment>
    <comment ref="C23" authorId="0" shapeId="0" xr:uid="{00000000-0006-0000-0500-000012000000}">
      <text>
        <r>
          <rPr>
            <sz val="8"/>
            <color indexed="81"/>
            <rFont val="Tahoma"/>
            <family val="2"/>
          </rPr>
          <t>If you record depreciation, depletion, and similar expenses, enter the total amount.</t>
        </r>
      </text>
    </comment>
    <comment ref="C24" authorId="0" shapeId="0" xr:uid="{00000000-0006-0000-0500-000013000000}">
      <text>
        <r>
          <rPr>
            <sz val="8"/>
            <color indexed="81"/>
            <rFont val="Tahoma"/>
            <family val="2"/>
          </rPr>
          <t>Professional fees are those charged by individuals and entities that are not your employees.  They include fees for professional fundraisers (other than fees listed on line 14 above), accounting services, legal counsel, consulting services, contract management, or any independent contractors.</t>
        </r>
      </text>
    </comment>
    <comment ref="C25" authorId="0" shapeId="0" xr:uid="{00000000-0006-0000-0500-000014000000}">
      <text>
        <r>
          <rPr>
            <sz val="8"/>
            <color indexed="81"/>
            <rFont val="Tahoma"/>
            <family val="2"/>
          </rPr>
          <t>Submit an itemized list showing the type and amount of each significant expense for which a separate line is not provided.</t>
        </r>
      </text>
    </comment>
  </commentList>
</comments>
</file>

<file path=xl/sharedStrings.xml><?xml version="1.0" encoding="utf-8"?>
<sst xmlns="http://schemas.openxmlformats.org/spreadsheetml/2006/main" count="272" uniqueCount="223">
  <si>
    <t>monthly</t>
  </si>
  <si>
    <t>INCOME</t>
  </si>
  <si>
    <t>Other Income</t>
  </si>
  <si>
    <t>Local Offerings</t>
  </si>
  <si>
    <t>TOTAL INCOME</t>
  </si>
  <si>
    <t>EXPENSES</t>
  </si>
  <si>
    <t>Facilities</t>
  </si>
  <si>
    <t>Bibles</t>
  </si>
  <si>
    <t>Assimilation</t>
  </si>
  <si>
    <t>Worship Gatherings</t>
  </si>
  <si>
    <t>Operations</t>
  </si>
  <si>
    <t>benevolence</t>
  </si>
  <si>
    <t>Generosity</t>
  </si>
  <si>
    <t>church planting</t>
  </si>
  <si>
    <t>community service</t>
  </si>
  <si>
    <t>Marketing &amp; Outreach</t>
  </si>
  <si>
    <t>Staff</t>
  </si>
  <si>
    <t>Making Disciples</t>
  </si>
  <si>
    <t>Growing Leaders</t>
  </si>
  <si>
    <t>other missions</t>
  </si>
  <si>
    <t>worship support equipment</t>
  </si>
  <si>
    <t>communion supplies</t>
  </si>
  <si>
    <t>projection software</t>
  </si>
  <si>
    <t>music resources</t>
  </si>
  <si>
    <t>AV equipment</t>
  </si>
  <si>
    <t>hospitality equipment</t>
  </si>
  <si>
    <t>hospitality consumables</t>
  </si>
  <si>
    <t>sponsoring church/org</t>
  </si>
  <si>
    <t>mass media (direct mail, etc)</t>
  </si>
  <si>
    <t>online ads &amp; boosts</t>
  </si>
  <si>
    <t>branded giveaways</t>
  </si>
  <si>
    <t>event supplies</t>
  </si>
  <si>
    <t>event promotion</t>
  </si>
  <si>
    <t>event equipment</t>
  </si>
  <si>
    <t>small group resources</t>
  </si>
  <si>
    <t>youth teaching supplies</t>
  </si>
  <si>
    <t>youth events</t>
  </si>
  <si>
    <t>youth curriculum</t>
  </si>
  <si>
    <t>nursery supplies</t>
  </si>
  <si>
    <t>kids' snacks</t>
  </si>
  <si>
    <t>kids' classroom supplies</t>
  </si>
  <si>
    <t>kids' curriculum</t>
  </si>
  <si>
    <t>kids' equipment</t>
  </si>
  <si>
    <t>leadership training resources</t>
  </si>
  <si>
    <t>conferences &amp; workshops</t>
  </si>
  <si>
    <t>volunteer appreciation</t>
  </si>
  <si>
    <t>continuing education</t>
  </si>
  <si>
    <t>coaching</t>
  </si>
  <si>
    <t>P4P project mgmt</t>
  </si>
  <si>
    <t>bookkeeping</t>
  </si>
  <si>
    <t>office equipment</t>
  </si>
  <si>
    <t>software subscriptions</t>
  </si>
  <si>
    <t>church mgmt software</t>
  </si>
  <si>
    <t>accounting software</t>
  </si>
  <si>
    <t>office supplies</t>
  </si>
  <si>
    <t>liability insurance</t>
  </si>
  <si>
    <t>office utilities</t>
  </si>
  <si>
    <t>worship rent</t>
  </si>
  <si>
    <t>office rent</t>
  </si>
  <si>
    <t>trailer storage rent</t>
  </si>
  <si>
    <t>custodial appreciation</t>
  </si>
  <si>
    <t>credit card processing</t>
  </si>
  <si>
    <t>custom church app</t>
  </si>
  <si>
    <t>annual audit</t>
  </si>
  <si>
    <t>payroll processing service</t>
  </si>
  <si>
    <t>salaries &amp; housing allowance</t>
  </si>
  <si>
    <t>payroll taxes</t>
  </si>
  <si>
    <t>workers' comp insurance</t>
  </si>
  <si>
    <t>reimburseables (phone, etc)</t>
  </si>
  <si>
    <t>volunteer scheduling software</t>
  </si>
  <si>
    <t>signage (interior &amp; exterior)</t>
  </si>
  <si>
    <t>lead planter</t>
  </si>
  <si>
    <t>associate 1</t>
  </si>
  <si>
    <t>associate 2</t>
  </si>
  <si>
    <t>guest followup materials</t>
  </si>
  <si>
    <t>newcomer events</t>
  </si>
  <si>
    <t>fundraising expenses</t>
  </si>
  <si>
    <t>postage &amp; shipping</t>
  </si>
  <si>
    <t>branding</t>
  </si>
  <si>
    <t>graphic design</t>
  </si>
  <si>
    <t>TOTAL EXPENSES</t>
  </si>
  <si>
    <t>email accounts</t>
  </si>
  <si>
    <t>domain name registration</t>
  </si>
  <si>
    <t>Outside Support</t>
  </si>
  <si>
    <t>Total Generosity</t>
  </si>
  <si>
    <t>Total Facilities</t>
  </si>
  <si>
    <t>Total Marketing &amp; Outreach</t>
  </si>
  <si>
    <t>Total Worship Gatherings</t>
  </si>
  <si>
    <t>Total Assimilation</t>
  </si>
  <si>
    <t>Total Making Disciples</t>
  </si>
  <si>
    <t>Total Growing Leaders</t>
  </si>
  <si>
    <t>Total Staff</t>
  </si>
  <si>
    <t>Total Operations</t>
  </si>
  <si>
    <t>non-taxable (interest, etc)</t>
  </si>
  <si>
    <t>non-deductible (items sold, etc)</t>
  </si>
  <si>
    <t>other software</t>
  </si>
  <si>
    <t>Partner Churches &amp; Orgs</t>
  </si>
  <si>
    <t>Total Partner Churches &amp; Orgs</t>
  </si>
  <si>
    <t>Total Outside Support</t>
  </si>
  <si>
    <t>Total Other Income</t>
  </si>
  <si>
    <t>Local Giving</t>
  </si>
  <si>
    <t>online offerings</t>
  </si>
  <si>
    <t>worship gathering offerings</t>
  </si>
  <si>
    <t>other offerings</t>
  </si>
  <si>
    <t>Total Local Giving</t>
  </si>
  <si>
    <t>Associate 1 Commitments</t>
  </si>
  <si>
    <t>Associate 2 Commitments</t>
  </si>
  <si>
    <t>Planter Fundraising Commitments</t>
  </si>
  <si>
    <t>This Month's Gain or Loss</t>
  </si>
  <si>
    <t xml:space="preserve"> Projected Bank Balance</t>
  </si>
  <si>
    <t>TOTALS</t>
  </si>
  <si>
    <t>money coming in:</t>
  </si>
  <si>
    <t>money going out:</t>
  </si>
  <si>
    <t>Total</t>
  </si>
  <si>
    <t>Grand Total</t>
  </si>
  <si>
    <t>Startup Expenses (non-recurring)</t>
  </si>
  <si>
    <t>networking (dues, lunches, etc)</t>
  </si>
  <si>
    <t>transport (trailer, truck, etc)</t>
  </si>
  <si>
    <t>church plant
budget summary</t>
  </si>
  <si>
    <t>website design</t>
  </si>
  <si>
    <t>website hosting &amp; maintenance</t>
  </si>
  <si>
    <t>partner 1 commitment</t>
  </si>
  <si>
    <t>partner 2 commitment</t>
  </si>
  <si>
    <t>partner 3 commitment</t>
  </si>
  <si>
    <t>partner 4 commitment</t>
  </si>
  <si>
    <t>Associate 3 Commitments</t>
  </si>
  <si>
    <t>associate 3</t>
  </si>
  <si>
    <t>TIMEFRAME ASSUMPTIONS</t>
  </si>
  <si>
    <t>Launch of Worship Gatherings</t>
  </si>
  <si>
    <t>INCOME ASSUMPTIONS</t>
  </si>
  <si>
    <t>EXPENSE ASSUMPTIONS</t>
  </si>
  <si>
    <t>or</t>
  </si>
  <si>
    <t>weekly</t>
  </si>
  <si>
    <t>amount given to sponsoring church/org</t>
  </si>
  <si>
    <t>worship space rent</t>
  </si>
  <si>
    <t>bookkeeping contract</t>
  </si>
  <si>
    <t>Fundraising Start Date</t>
  </si>
  <si>
    <t>date</t>
  </si>
  <si>
    <t>payroll processing contract</t>
  </si>
  <si>
    <t>up front</t>
  </si>
  <si>
    <t>coaching contract</t>
  </si>
  <si>
    <t>annually</t>
  </si>
  <si>
    <t>lead planter payroll start date</t>
  </si>
  <si>
    <t>lead planter housing allowance amount</t>
  </si>
  <si>
    <t>associate 1 payroll start date</t>
  </si>
  <si>
    <t>associate 1 housing allowance amount</t>
  </si>
  <si>
    <t>associate 2 payroll start date</t>
  </si>
  <si>
    <t>associate 2 housing allowance amount</t>
  </si>
  <si>
    <t>associate 3 payroll start date</t>
  </si>
  <si>
    <t>associate 3 housing allowance amount</t>
  </si>
  <si>
    <t>amount given to church planting</t>
  </si>
  <si>
    <t>amount given to other missions</t>
  </si>
  <si>
    <t>P4P project management services</t>
  </si>
  <si>
    <t>First Preview Gathering</t>
  </si>
  <si>
    <t>percentage of
local offerings</t>
  </si>
  <si>
    <t>rental date</t>
  </si>
  <si>
    <t>median household income in target zip code</t>
  </si>
  <si>
    <t>ASSUMPTIONS</t>
  </si>
  <si>
    <t>Save yourself time by answering these questions - the spreadsheet will automatically do math for you on the 'Budget Worksheet' tab (next page).</t>
  </si>
  <si>
    <t>-usually charged by the week, which creates a 5th Sunday rent once a quarter</t>
  </si>
  <si>
    <t>1st anniv.</t>
  </si>
  <si>
    <t>2nd anniv.</t>
  </si>
  <si>
    <t>anticipated avg. weekly attendance</t>
  </si>
  <si>
    <t>Launch</t>
  </si>
  <si>
    <t>benefits (cumulative)</t>
  </si>
  <si>
    <t>lead planter benefits</t>
  </si>
  <si>
    <t>associate 1 benefits</t>
  </si>
  <si>
    <t>associate 2 benefits</t>
  </si>
  <si>
    <t>associate 3 benefits</t>
  </si>
  <si>
    <t>"The average weekly per capita giving [for an established church]... is $26"
-Lifeway</t>
  </si>
  <si>
    <t>small group hospitality</t>
  </si>
  <si>
    <t>A. Statement of Revenues and Expenses</t>
  </si>
  <si>
    <t xml:space="preserve">Section A Line 15: Contributions, gifts, grants, and similar amounts paid out </t>
    <phoneticPr fontId="1" type="noConversion"/>
  </si>
  <si>
    <t>Revenues</t>
  </si>
  <si>
    <t>Type of revenue or expense</t>
  </si>
  <si>
    <t>Totals</t>
    <phoneticPr fontId="1" type="noConversion"/>
  </si>
  <si>
    <t>Gifts, grants, and contributions received (do not include unusual grants)</t>
  </si>
  <si>
    <t>Membership fees received</t>
  </si>
  <si>
    <t>Gross investment income</t>
  </si>
  <si>
    <t>Net unrelated business income</t>
  </si>
  <si>
    <t>Taxes levied for your benefit</t>
  </si>
  <si>
    <t>Total:</t>
  </si>
  <si>
    <t>Value of services or facilities furnished by a governmental unit without charge (not including the value of services generally furnished to the public without charge)</t>
  </si>
  <si>
    <t>Any revenue not otherwise listed above or in lines 9-12 below (attach an itemized list)</t>
  </si>
  <si>
    <t>Total of lines 1-7</t>
  </si>
  <si>
    <t>Section A Line 23.  Any expense not otherwise classified, such as program services</t>
    <phoneticPr fontId="1" type="noConversion"/>
  </si>
  <si>
    <t>Gross receipts from admissions, merchandise sold or services performed, or furnishing of facilities in any activity that is related to your exempt purposes (attach itemized list)</t>
  </si>
  <si>
    <t>Total of lines 8-9</t>
  </si>
  <si>
    <t>Net gain or loss on sale of capital assets (attach schedule and see instructions)</t>
  </si>
  <si>
    <t>Unusual Grants</t>
  </si>
  <si>
    <t>Total Revenue - Add lines 10 through 12</t>
  </si>
  <si>
    <t>Expenses</t>
  </si>
  <si>
    <t>Fundraising expenses</t>
  </si>
  <si>
    <t>Contributions, gifts, grants, and similar amounts paid out (attach and itemized list)</t>
  </si>
  <si>
    <t>Disbursements to or for the benefit of members (attach an itemized list)</t>
  </si>
  <si>
    <t>Compensation of officers, directors, and trustees</t>
  </si>
  <si>
    <t>Other salaries and wages</t>
  </si>
  <si>
    <t>Interest expense</t>
  </si>
  <si>
    <t>Occupancy (rent, utilities, etc)</t>
  </si>
  <si>
    <t>Depreciation and depletion</t>
  </si>
  <si>
    <t>Professional fees</t>
  </si>
  <si>
    <t>Any expense not otherwise classifies, such as program services (attach itemized list)</t>
  </si>
  <si>
    <t>Total expenses - Add lines 14 through 23</t>
  </si>
  <si>
    <t>Net Profit/Loss</t>
  </si>
  <si>
    <t>legal filings &amp; compliance</t>
  </si>
  <si>
    <t>Ministry</t>
  </si>
  <si>
    <t>HR Costs</t>
  </si>
  <si>
    <t>worship gatherings - 78</t>
  </si>
  <si>
    <t>making disciples - 96</t>
  </si>
  <si>
    <t>transport - 39</t>
  </si>
  <si>
    <t>branding - 52</t>
  </si>
  <si>
    <t>event equipment - 55</t>
  </si>
  <si>
    <t>web design - 58</t>
  </si>
  <si>
    <t>P4P PM - 104</t>
  </si>
  <si>
    <t>office equipment - 110</t>
  </si>
  <si>
    <t>legal filings - 120</t>
  </si>
  <si>
    <t>copyright licensing (CCLI, CVLI, etc)</t>
  </si>
  <si>
    <t>lead planter salary amount (non-housing portion)</t>
  </si>
  <si>
    <t>associate 1 salary amount (non-housing portion)</t>
  </si>
  <si>
    <t>associate 2 salary amount (non-housing portion)</t>
  </si>
  <si>
    <t>associate 3 salary amount (non-housing portion)</t>
  </si>
  <si>
    <t>anticipated weekly per capita giving</t>
  </si>
  <si>
    <t>Start-up costs -&gt;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</si>
</sst>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2" formatCode="_(&quot;$&quot;* #,##0_);_(&quot;$&quot;* \(#,##0\);_(&quot;$&quot;* &quot;-&quot;_);_(@_)"/>
    <numFmt numFmtId="44" formatCode="_(&quot;$&quot;* #,##0.00_);_(&quot;$&quot;* \(#,##0.00\);_(&quot;$&quot;* &quot;-&quot;??_);_(@_)"/>
    <numFmt numFmtId="164" formatCode="yyyy"/>
    <numFmt numFmtId="165" formatCode="mm/dd/yy;@"/>
    <numFmt numFmtId="166" formatCode="mmm\-yyyy"/>
    <numFmt numFmtId="167" formatCode="_(&quot;$&quot;* #,##0_);_(&quot;$&quot;* \(#,##0\);_(&quot;$&quot;* &quot;-&quot;??_);_(@_)"/>
  </numFmts>
  <fonts count="72" x14ac:knownFonts="1">
    <font>
      <sz val="12"/>
      <color theme="1"/>
      <name val="Calibri"/>
      <family val="2"/>
      <scheme val="minor"/>
    </font>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b/>
      <sz val="12"/>
      <color theme="0"/>
      <name val="Calibri"/>
      <family val="2"/>
      <scheme val="minor"/>
    </font>
    <font>
      <sz val="12"/>
      <color theme="0"/>
      <name val="Calibri"/>
      <family val="2"/>
      <scheme val="minor"/>
    </font>
    <font>
      <i/>
      <sz val="12"/>
      <color theme="1"/>
      <name val="Calibri"/>
      <family val="2"/>
      <scheme val="minor"/>
    </font>
    <font>
      <sz val="12"/>
      <color theme="6" tint="-0.249977111117893"/>
      <name val="Calibri"/>
      <family val="2"/>
      <scheme val="minor"/>
    </font>
    <font>
      <b/>
      <sz val="12"/>
      <color theme="6" tint="-0.249977111117893"/>
      <name val="Calibri"/>
      <family val="2"/>
      <scheme val="minor"/>
    </font>
    <font>
      <b/>
      <sz val="12"/>
      <color theme="6" tint="-0.499984740745262"/>
      <name val="Calibri"/>
      <family val="2"/>
      <scheme val="minor"/>
    </font>
    <font>
      <sz val="12"/>
      <color theme="6" tint="-0.499984740745262"/>
      <name val="Calibri"/>
      <family val="2"/>
      <scheme val="minor"/>
    </font>
    <font>
      <b/>
      <sz val="14"/>
      <color theme="0"/>
      <name val="Calibri"/>
      <family val="2"/>
      <scheme val="minor"/>
    </font>
    <font>
      <sz val="14"/>
      <color theme="1"/>
      <name val="Calibri"/>
      <family val="2"/>
      <scheme val="minor"/>
    </font>
    <font>
      <b/>
      <sz val="14"/>
      <color theme="0"/>
      <name val="Calibri"/>
      <family val="2"/>
    </font>
    <font>
      <sz val="14"/>
      <color theme="0"/>
      <name val="Calibri"/>
      <family val="2"/>
    </font>
    <font>
      <b/>
      <sz val="14"/>
      <color theme="1"/>
      <name val="Calibri"/>
      <family val="2"/>
    </font>
    <font>
      <sz val="14"/>
      <color theme="1"/>
      <name val="Calibri"/>
      <family val="2"/>
    </font>
    <font>
      <sz val="14"/>
      <color theme="6" tint="-0.499984740745262"/>
      <name val="Calibri"/>
      <family val="2"/>
    </font>
    <font>
      <b/>
      <sz val="12"/>
      <color theme="1"/>
      <name val="Calibri"/>
      <family val="2"/>
    </font>
    <font>
      <sz val="12"/>
      <color theme="1"/>
      <name val="Calibri"/>
      <family val="2"/>
    </font>
    <font>
      <i/>
      <sz val="12"/>
      <color rgb="FF212121"/>
      <name val="Calibri"/>
      <family val="2"/>
      <scheme val="minor"/>
    </font>
    <font>
      <b/>
      <sz val="12"/>
      <color theme="0"/>
      <name val="Calibri"/>
      <family val="2"/>
    </font>
    <font>
      <sz val="10"/>
      <color theme="1"/>
      <name val="Calibri"/>
      <family val="2"/>
      <scheme val="minor"/>
    </font>
    <font>
      <b/>
      <sz val="14"/>
      <color rgb="FF212121"/>
      <name val="Calibri"/>
      <family val="2"/>
    </font>
    <font>
      <b/>
      <sz val="12"/>
      <color rgb="FF212121"/>
      <name val="Calibri"/>
      <family val="2"/>
      <scheme val="minor"/>
    </font>
    <font>
      <sz val="18"/>
      <color theme="1"/>
      <name val="Calibri"/>
      <family val="2"/>
      <scheme val="minor"/>
    </font>
    <font>
      <sz val="18"/>
      <color theme="0"/>
      <name val="Calibri"/>
      <family val="2"/>
      <scheme val="minor"/>
    </font>
    <font>
      <b/>
      <sz val="14"/>
      <color theme="6" tint="-0.499984740745262"/>
      <name val="Calibri"/>
      <family val="2"/>
      <scheme val="minor"/>
    </font>
    <font>
      <b/>
      <sz val="14"/>
      <color theme="4" tint="-0.499984740745262"/>
      <name val="Calibri"/>
      <family val="2"/>
      <scheme val="minor"/>
    </font>
    <font>
      <sz val="14"/>
      <color theme="4" tint="-0.499984740745262"/>
      <name val="Calibri"/>
      <family val="2"/>
    </font>
    <font>
      <b/>
      <sz val="12"/>
      <color theme="4" tint="-0.499984740745262"/>
      <name val="Calibri"/>
      <family val="2"/>
      <scheme val="minor"/>
    </font>
    <font>
      <sz val="12"/>
      <color theme="4" tint="-0.499984740745262"/>
      <name val="Calibri"/>
      <family val="2"/>
      <scheme val="minor"/>
    </font>
    <font>
      <sz val="10"/>
      <color theme="4" tint="-0.499984740745262"/>
      <name val="Calibri"/>
      <family val="2"/>
      <scheme val="minor"/>
    </font>
    <font>
      <sz val="10"/>
      <color theme="6" tint="-0.499984740745262"/>
      <name val="Calibri"/>
      <family val="2"/>
      <scheme val="minor"/>
    </font>
    <font>
      <sz val="10"/>
      <color theme="6" tint="-0.499984740745262"/>
      <name val="Calibri"/>
      <family val="2"/>
    </font>
    <font>
      <b/>
      <sz val="14"/>
      <color theme="6" tint="-0.249977111117893"/>
      <name val="Calibri"/>
      <family val="2"/>
      <scheme val="minor"/>
    </font>
    <font>
      <sz val="36"/>
      <color theme="0"/>
      <name val="Calibri"/>
      <family val="2"/>
      <scheme val="minor"/>
    </font>
    <font>
      <b/>
      <sz val="14"/>
      <color theme="4" tint="-0.249977111117893"/>
      <name val="Calibri"/>
      <family val="2"/>
      <scheme val="minor"/>
    </font>
    <font>
      <sz val="18"/>
      <color theme="6" tint="-0.499984740745262"/>
      <name val="Calibri"/>
      <family val="2"/>
      <scheme val="minor"/>
    </font>
    <font>
      <sz val="18"/>
      <color theme="4" tint="-0.499984740745262"/>
      <name val="Calibri"/>
      <family val="2"/>
      <scheme val="minor"/>
    </font>
    <font>
      <sz val="12"/>
      <color theme="4" tint="-0.249977111117893"/>
      <name val="Calibri"/>
      <family val="2"/>
      <scheme val="minor"/>
    </font>
    <font>
      <b/>
      <sz val="12"/>
      <color theme="4" tint="-0.249977111117893"/>
      <name val="Calibri"/>
      <family val="2"/>
      <scheme val="minor"/>
    </font>
    <font>
      <b/>
      <sz val="14"/>
      <color theme="1"/>
      <name val="Calibri"/>
      <family val="2"/>
      <scheme val="minor"/>
    </font>
    <font>
      <b/>
      <sz val="18"/>
      <color theme="1"/>
      <name val="Calibri"/>
      <family val="2"/>
      <scheme val="minor"/>
    </font>
    <font>
      <sz val="18"/>
      <color rgb="FF000000"/>
      <name val="Calibri"/>
      <family val="2"/>
      <scheme val="minor"/>
    </font>
    <font>
      <sz val="12"/>
      <color rgb="FF000000"/>
      <name val="Calibri"/>
      <family val="2"/>
      <scheme val="minor"/>
    </font>
    <font>
      <b/>
      <sz val="14"/>
      <color rgb="FFFFFFFF"/>
      <name val="Calibri"/>
      <family val="2"/>
      <scheme val="minor"/>
    </font>
    <font>
      <sz val="14"/>
      <color rgb="FF000000"/>
      <name val="Calibri"/>
      <family val="2"/>
      <scheme val="minor"/>
    </font>
    <font>
      <i/>
      <sz val="12"/>
      <color rgb="FF000000"/>
      <name val="Calibri"/>
      <family val="2"/>
      <scheme val="minor"/>
    </font>
    <font>
      <sz val="10"/>
      <color rgb="FF000000"/>
      <name val="Calibri"/>
      <family val="2"/>
      <scheme val="minor"/>
    </font>
    <font>
      <b/>
      <sz val="14"/>
      <color rgb="FF244062"/>
      <name val="Calibri"/>
      <family val="2"/>
      <scheme val="minor"/>
    </font>
    <font>
      <b/>
      <sz val="12"/>
      <color rgb="FF244062"/>
      <name val="Calibri"/>
      <family val="2"/>
      <scheme val="minor"/>
    </font>
    <font>
      <sz val="12"/>
      <color rgb="FF244062"/>
      <name val="Calibri"/>
      <family val="2"/>
      <scheme val="minor"/>
    </font>
    <font>
      <sz val="12"/>
      <color rgb="FF244062"/>
      <name val="Calibri"/>
      <family val="2"/>
    </font>
    <font>
      <sz val="8"/>
      <color rgb="FF244062"/>
      <name val="Calibri"/>
      <family val="2"/>
    </font>
    <font>
      <sz val="9"/>
      <color rgb="FF000000"/>
      <name val="Calibri"/>
      <family val="2"/>
      <scheme val="minor"/>
    </font>
    <font>
      <sz val="9"/>
      <color theme="0"/>
      <name val="Calibri"/>
      <family val="2"/>
      <scheme val="minor"/>
    </font>
    <font>
      <sz val="9"/>
      <color theme="1"/>
      <name val="Calibri"/>
      <family val="2"/>
      <scheme val="minor"/>
    </font>
    <font>
      <sz val="9"/>
      <color rgb="FF244062"/>
      <name val="Calibri"/>
      <family val="2"/>
      <scheme val="minor"/>
    </font>
    <font>
      <sz val="9"/>
      <color rgb="FF244062"/>
      <name val="Calibri"/>
      <family val="2"/>
    </font>
    <font>
      <i/>
      <sz val="9"/>
      <color rgb="FF000000"/>
      <name val="Calibri"/>
      <family val="2"/>
      <scheme val="minor"/>
    </font>
    <font>
      <i/>
      <sz val="9"/>
      <color rgb="FFF1592A"/>
      <name val="Calibri"/>
      <family val="2"/>
      <scheme val="minor"/>
    </font>
    <font>
      <b/>
      <sz val="24"/>
      <color rgb="FF000000"/>
      <name val="Calibri"/>
      <family val="2"/>
      <scheme val="minor"/>
    </font>
    <font>
      <sz val="12"/>
      <color rgb="FFFF0000"/>
      <name val="Calibri"/>
      <family val="2"/>
      <scheme val="minor"/>
    </font>
    <font>
      <i/>
      <sz val="8"/>
      <color rgb="FFF1592A"/>
      <name val="Calibri"/>
      <family val="2"/>
      <scheme val="minor"/>
    </font>
    <font>
      <sz val="10"/>
      <name val="Arial"/>
      <family val="2"/>
    </font>
    <font>
      <b/>
      <sz val="10"/>
      <name val="Arial"/>
      <family val="2"/>
    </font>
    <font>
      <b/>
      <i/>
      <sz val="10"/>
      <name val="Arial"/>
      <family val="2"/>
    </font>
    <font>
      <sz val="8"/>
      <color indexed="81"/>
      <name val="Tahoma"/>
      <family val="2"/>
    </font>
    <font>
      <i/>
      <sz val="8"/>
      <color indexed="81"/>
      <name val="Tahoma"/>
      <family val="2"/>
    </font>
    <font>
      <sz val="10"/>
      <color theme="1"/>
      <name val="Arial"/>
      <family val="2"/>
    </font>
  </fonts>
  <fills count="22">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1" tint="0.34998626667073579"/>
        <bgColor indexed="64"/>
      </patternFill>
    </fill>
    <fill>
      <patternFill patternType="solid">
        <fgColor theme="1" tint="0.499984740745262"/>
        <bgColor indexed="64"/>
      </patternFill>
    </fill>
    <fill>
      <patternFill patternType="solid">
        <fgColor rgb="FFFFFFFF"/>
        <bgColor rgb="FF000000"/>
      </patternFill>
    </fill>
    <fill>
      <patternFill patternType="solid">
        <fgColor rgb="FF76933C"/>
        <bgColor rgb="FF000000"/>
      </patternFill>
    </fill>
    <fill>
      <patternFill patternType="solid">
        <fgColor rgb="FFF2F2F2"/>
        <bgColor rgb="FF000000"/>
      </patternFill>
    </fill>
    <fill>
      <patternFill patternType="solid">
        <fgColor rgb="FF366092"/>
        <bgColor rgb="FF000000"/>
      </patternFill>
    </fill>
    <fill>
      <patternFill patternType="solid">
        <fgColor rgb="FF95B3D7"/>
        <bgColor rgb="FF000000"/>
      </patternFill>
    </fill>
    <fill>
      <patternFill patternType="solid">
        <fgColor theme="1" tint="0.499984740745262"/>
        <bgColor rgb="FF000000"/>
      </patternFill>
    </fill>
    <fill>
      <patternFill patternType="solid">
        <fgColor theme="0"/>
        <bgColor rgb="FF000000"/>
      </patternFill>
    </fill>
    <fill>
      <patternFill patternType="solid">
        <fgColor theme="6"/>
        <bgColor rgb="FF000000"/>
      </patternFill>
    </fill>
  </fills>
  <borders count="21">
    <border>
      <left/>
      <right/>
      <top/>
      <bottom/>
      <diagonal/>
    </border>
    <border>
      <left/>
      <right/>
      <top/>
      <bottom style="thick">
        <color theme="6" tint="-0.249977111117893"/>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bottom style="medium">
        <color theme="4" tint="-0.499984740745262"/>
      </bottom>
      <diagonal/>
    </border>
    <border>
      <left/>
      <right style="thin">
        <color theme="0"/>
      </right>
      <top style="thin">
        <color theme="0"/>
      </top>
      <bottom style="medium">
        <color theme="4" tint="-0.499984740745262"/>
      </bottom>
      <diagonal/>
    </border>
    <border>
      <left style="thin">
        <color theme="0"/>
      </left>
      <right style="thin">
        <color theme="0"/>
      </right>
      <top style="thin">
        <color theme="0"/>
      </top>
      <bottom style="medium">
        <color theme="4" tint="-0.499984740745262"/>
      </bottom>
      <diagonal/>
    </border>
    <border>
      <left style="thin">
        <color theme="0"/>
      </left>
      <right/>
      <top/>
      <bottom style="medium">
        <color theme="4" tint="-0.499984740745262"/>
      </bottom>
      <diagonal/>
    </border>
    <border>
      <left/>
      <right/>
      <top/>
      <bottom style="medium">
        <color theme="6" tint="-0.499984740745262"/>
      </bottom>
      <diagonal/>
    </border>
    <border>
      <left style="thin">
        <color theme="0"/>
      </left>
      <right style="thin">
        <color theme="0"/>
      </right>
      <top style="thin">
        <color theme="0"/>
      </top>
      <bottom style="medium">
        <color theme="6" tint="-0.499984740745262"/>
      </bottom>
      <diagonal/>
    </border>
    <border>
      <left/>
      <right/>
      <top/>
      <bottom style="thick">
        <color theme="4" tint="-0.249977111117893"/>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right/>
      <top style="thin">
        <color auto="1"/>
      </top>
      <bottom style="medium">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thin">
        <color auto="1"/>
      </right>
      <top/>
      <bottom/>
      <diagonal/>
    </border>
    <border>
      <left/>
      <right style="thin">
        <color auto="1"/>
      </right>
      <top style="thin">
        <color auto="1"/>
      </top>
      <bottom style="medium">
        <color auto="1"/>
      </bottom>
      <diagonal/>
    </border>
    <border>
      <left/>
      <right/>
      <top/>
      <bottom style="thin">
        <color auto="1"/>
      </bottom>
      <diagonal/>
    </border>
    <border>
      <left/>
      <right/>
      <top/>
      <bottom style="medium">
        <color auto="1"/>
      </bottom>
      <diagonal/>
    </border>
    <border>
      <left/>
      <right/>
      <top style="medium">
        <color auto="1"/>
      </top>
      <bottom style="double">
        <color auto="1"/>
      </bottom>
      <diagonal/>
    </border>
  </borders>
  <cellStyleXfs count="161">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66" fillId="0" borderId="0"/>
    <xf numFmtId="44" fontId="66"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cellStyleXfs>
  <cellXfs count="203">
    <xf numFmtId="0" fontId="0" fillId="0" borderId="0" xfId="0"/>
    <xf numFmtId="42" fontId="0" fillId="2" borderId="0" xfId="0" applyNumberFormat="1" applyFill="1"/>
    <xf numFmtId="42" fontId="0" fillId="2" borderId="0" xfId="0" applyNumberFormat="1" applyFill="1" applyBorder="1"/>
    <xf numFmtId="0" fontId="0" fillId="2" borderId="0" xfId="0" applyFill="1"/>
    <xf numFmtId="0" fontId="13" fillId="2" borderId="0" xfId="0" applyFont="1" applyFill="1"/>
    <xf numFmtId="42" fontId="19" fillId="2" borderId="0" xfId="0" applyNumberFormat="1" applyFont="1" applyFill="1" applyAlignment="1">
      <alignment vertical="center"/>
    </xf>
    <xf numFmtId="0" fontId="19" fillId="2" borderId="0" xfId="0" applyFont="1" applyFill="1" applyAlignment="1">
      <alignment vertical="center"/>
    </xf>
    <xf numFmtId="0" fontId="14" fillId="10" borderId="0" xfId="0" applyFont="1" applyFill="1" applyAlignment="1">
      <alignment horizontal="right" vertical="center"/>
    </xf>
    <xf numFmtId="42" fontId="22" fillId="10" borderId="0" xfId="0" applyNumberFormat="1" applyFont="1" applyFill="1" applyBorder="1" applyAlignment="1">
      <alignment vertical="center"/>
    </xf>
    <xf numFmtId="0" fontId="14" fillId="6" borderId="0" xfId="0" applyFont="1" applyFill="1" applyBorder="1" applyAlignment="1">
      <alignment horizontal="right" vertical="center"/>
    </xf>
    <xf numFmtId="42" fontId="22" fillId="6" borderId="0" xfId="0" applyNumberFormat="1" applyFont="1" applyFill="1" applyBorder="1" applyAlignment="1">
      <alignment vertical="center"/>
    </xf>
    <xf numFmtId="42" fontId="16" fillId="2" borderId="0" xfId="0" applyNumberFormat="1" applyFont="1" applyFill="1" applyAlignment="1">
      <alignment vertical="center"/>
    </xf>
    <xf numFmtId="0" fontId="16" fillId="2" borderId="0" xfId="0" applyFont="1" applyFill="1" applyAlignment="1">
      <alignment vertical="center"/>
    </xf>
    <xf numFmtId="164" fontId="26" fillId="2" borderId="0" xfId="0" applyNumberFormat="1" applyFont="1" applyFill="1" applyAlignment="1">
      <alignment horizontal="center" vertical="center"/>
    </xf>
    <xf numFmtId="0" fontId="0" fillId="2" borderId="0" xfId="0" applyFont="1" applyFill="1" applyAlignment="1">
      <alignment vertical="center"/>
    </xf>
    <xf numFmtId="0" fontId="0" fillId="2" borderId="0" xfId="0" applyFill="1" applyAlignment="1">
      <alignment vertical="center"/>
    </xf>
    <xf numFmtId="0" fontId="14" fillId="6" borderId="0" xfId="0" applyFont="1" applyFill="1" applyAlignment="1">
      <alignment vertical="center"/>
    </xf>
    <xf numFmtId="42" fontId="17" fillId="6" borderId="0" xfId="0" applyNumberFormat="1" applyFont="1" applyFill="1" applyAlignment="1">
      <alignment vertical="center"/>
    </xf>
    <xf numFmtId="42" fontId="17" fillId="2" borderId="0" xfId="0" applyNumberFormat="1" applyFont="1" applyFill="1" applyAlignment="1">
      <alignment vertical="center"/>
    </xf>
    <xf numFmtId="0" fontId="17" fillId="2" borderId="0" xfId="0" applyFont="1" applyFill="1" applyAlignment="1">
      <alignment vertical="center"/>
    </xf>
    <xf numFmtId="0" fontId="28" fillId="4" borderId="0" xfId="0" applyFont="1" applyFill="1" applyAlignment="1">
      <alignment vertical="center"/>
    </xf>
    <xf numFmtId="42" fontId="18" fillId="4" borderId="0" xfId="0" applyNumberFormat="1" applyFont="1" applyFill="1" applyBorder="1" applyAlignment="1">
      <alignment vertical="center"/>
    </xf>
    <xf numFmtId="42" fontId="20" fillId="2" borderId="0" xfId="0" applyNumberFormat="1" applyFont="1" applyFill="1" applyAlignment="1">
      <alignment vertical="center"/>
    </xf>
    <xf numFmtId="0" fontId="20" fillId="2" borderId="0" xfId="0" applyFont="1" applyFill="1" applyAlignment="1">
      <alignment vertical="center"/>
    </xf>
    <xf numFmtId="0" fontId="7" fillId="2" borderId="0" xfId="0" applyFont="1" applyFill="1" applyAlignment="1">
      <alignment horizontal="left" vertical="center" indent="1"/>
    </xf>
    <xf numFmtId="42" fontId="0" fillId="2" borderId="0" xfId="0" applyNumberFormat="1" applyFill="1" applyAlignment="1">
      <alignment vertical="center"/>
    </xf>
    <xf numFmtId="0" fontId="8" fillId="2" borderId="0" xfId="0" applyFont="1" applyFill="1" applyAlignment="1">
      <alignment horizontal="right" vertical="center"/>
    </xf>
    <xf numFmtId="42" fontId="8" fillId="2" borderId="0" xfId="0" applyNumberFormat="1" applyFont="1" applyFill="1" applyBorder="1" applyAlignment="1">
      <alignment vertical="center"/>
    </xf>
    <xf numFmtId="42" fontId="0" fillId="2" borderId="0" xfId="0" applyNumberFormat="1" applyFill="1" applyBorder="1" applyAlignment="1">
      <alignment vertical="center"/>
    </xf>
    <xf numFmtId="0" fontId="0" fillId="2" borderId="0" xfId="0" applyFont="1" applyFill="1" applyBorder="1" applyAlignment="1">
      <alignment vertical="center"/>
    </xf>
    <xf numFmtId="0" fontId="14" fillId="10" borderId="0" xfId="0" applyFont="1" applyFill="1" applyAlignment="1">
      <alignment horizontal="left" vertical="center"/>
    </xf>
    <xf numFmtId="42" fontId="17" fillId="10" borderId="0" xfId="0" applyNumberFormat="1" applyFont="1" applyFill="1" applyAlignment="1">
      <alignment vertical="center"/>
    </xf>
    <xf numFmtId="0" fontId="29" fillId="9" borderId="0" xfId="0" applyFont="1" applyFill="1" applyAlignment="1">
      <alignment vertical="center"/>
    </xf>
    <xf numFmtId="42" fontId="30" fillId="9" borderId="0" xfId="0" applyNumberFormat="1" applyFont="1" applyFill="1" applyBorder="1" applyAlignment="1">
      <alignment vertical="center"/>
    </xf>
    <xf numFmtId="42" fontId="33" fillId="2" borderId="0" xfId="0" applyNumberFormat="1" applyFont="1" applyFill="1" applyAlignment="1">
      <alignment vertical="center"/>
    </xf>
    <xf numFmtId="0" fontId="21" fillId="2" borderId="0" xfId="0" applyFont="1" applyFill="1" applyAlignment="1">
      <alignment horizontal="left" vertical="center" indent="1"/>
    </xf>
    <xf numFmtId="42" fontId="33" fillId="2" borderId="7" xfId="0" applyNumberFormat="1" applyFont="1" applyFill="1" applyBorder="1" applyAlignment="1">
      <alignment vertical="center"/>
    </xf>
    <xf numFmtId="0" fontId="31" fillId="2" borderId="0" xfId="0" applyFont="1" applyFill="1" applyBorder="1" applyAlignment="1">
      <alignment horizontal="right" vertical="center"/>
    </xf>
    <xf numFmtId="42" fontId="31" fillId="2" borderId="0" xfId="0" applyNumberFormat="1" applyFont="1" applyFill="1" applyBorder="1" applyAlignment="1">
      <alignment vertical="center"/>
    </xf>
    <xf numFmtId="42" fontId="31" fillId="2" borderId="0" xfId="0" applyNumberFormat="1" applyFont="1" applyFill="1" applyAlignment="1">
      <alignment vertical="center"/>
    </xf>
    <xf numFmtId="42" fontId="13" fillId="2" borderId="0" xfId="0" applyNumberFormat="1" applyFont="1" applyFill="1" applyAlignment="1">
      <alignment vertical="center"/>
    </xf>
    <xf numFmtId="0" fontId="13" fillId="2" borderId="0" xfId="0" applyFont="1" applyFill="1" applyAlignment="1">
      <alignment vertical="center"/>
    </xf>
    <xf numFmtId="42" fontId="15" fillId="2" borderId="0" xfId="0" applyNumberFormat="1" applyFont="1" applyFill="1" applyBorder="1" applyAlignment="1">
      <alignment vertical="center"/>
    </xf>
    <xf numFmtId="0" fontId="14" fillId="2" borderId="0" xfId="0" applyFont="1" applyFill="1" applyAlignment="1">
      <alignment vertical="center"/>
    </xf>
    <xf numFmtId="0" fontId="15" fillId="2" borderId="0" xfId="0" applyFont="1" applyFill="1" applyAlignment="1">
      <alignment vertical="center"/>
    </xf>
    <xf numFmtId="0" fontId="24" fillId="8" borderId="0" xfId="0" applyFont="1" applyFill="1" applyAlignment="1">
      <alignment horizontal="right" vertical="center"/>
    </xf>
    <xf numFmtId="6" fontId="25" fillId="8" borderId="0" xfId="0" applyNumberFormat="1" applyFont="1" applyFill="1" applyAlignment="1">
      <alignment vertical="center"/>
    </xf>
    <xf numFmtId="42" fontId="25" fillId="8" borderId="0" xfId="0" applyNumberFormat="1" applyFont="1" applyFill="1" applyAlignment="1">
      <alignment vertical="center"/>
    </xf>
    <xf numFmtId="42" fontId="5" fillId="2" borderId="0" xfId="0" applyNumberFormat="1" applyFont="1" applyFill="1" applyAlignment="1">
      <alignment vertical="center"/>
    </xf>
    <xf numFmtId="0" fontId="5" fillId="2" borderId="0" xfId="0" applyFont="1" applyFill="1" applyAlignment="1">
      <alignment vertical="center"/>
    </xf>
    <xf numFmtId="0" fontId="9" fillId="2" borderId="0" xfId="0" applyFont="1" applyFill="1" applyAlignment="1">
      <alignment horizontal="right" vertical="center"/>
    </xf>
    <xf numFmtId="42" fontId="34" fillId="2" borderId="0" xfId="0" applyNumberFormat="1" applyFont="1" applyFill="1" applyAlignment="1">
      <alignment vertical="center"/>
    </xf>
    <xf numFmtId="42" fontId="34" fillId="2" borderId="8" xfId="0" applyNumberFormat="1" applyFont="1" applyFill="1" applyBorder="1" applyAlignment="1">
      <alignment vertical="center"/>
    </xf>
    <xf numFmtId="42" fontId="10" fillId="2" borderId="0" xfId="0" applyNumberFormat="1" applyFont="1" applyFill="1" applyAlignment="1">
      <alignment vertical="center"/>
    </xf>
    <xf numFmtId="42" fontId="35" fillId="2" borderId="0" xfId="0" applyNumberFormat="1" applyFont="1" applyFill="1" applyAlignment="1">
      <alignment vertical="center"/>
    </xf>
    <xf numFmtId="42" fontId="35" fillId="2" borderId="8" xfId="0" applyNumberFormat="1" applyFont="1" applyFill="1" applyBorder="1" applyAlignment="1">
      <alignment vertical="center"/>
    </xf>
    <xf numFmtId="42" fontId="0" fillId="8" borderId="0" xfId="0" applyNumberFormat="1" applyFill="1" applyAlignment="1">
      <alignment vertical="center"/>
    </xf>
    <xf numFmtId="42" fontId="0" fillId="8" borderId="8" xfId="0" applyNumberFormat="1" applyFill="1" applyBorder="1" applyAlignment="1">
      <alignment vertical="center"/>
    </xf>
    <xf numFmtId="42" fontId="0" fillId="8" borderId="4" xfId="0" applyNumberFormat="1" applyFill="1" applyBorder="1" applyAlignment="1">
      <alignment vertical="center"/>
    </xf>
    <xf numFmtId="37" fontId="8" fillId="2" borderId="0" xfId="0" applyNumberFormat="1" applyFont="1" applyFill="1" applyBorder="1" applyAlignment="1">
      <alignment vertical="center"/>
    </xf>
    <xf numFmtId="37" fontId="32" fillId="2" borderId="0" xfId="0" applyNumberFormat="1" applyFont="1" applyFill="1" applyBorder="1" applyAlignment="1">
      <alignment vertical="center"/>
    </xf>
    <xf numFmtId="42" fontId="31" fillId="11" borderId="0" xfId="0" applyNumberFormat="1" applyFont="1" applyFill="1" applyAlignment="1">
      <alignment vertical="center"/>
    </xf>
    <xf numFmtId="42" fontId="0" fillId="11" borderId="0" xfId="0" applyNumberFormat="1" applyFill="1" applyAlignment="1">
      <alignment vertical="center"/>
    </xf>
    <xf numFmtId="42" fontId="10" fillId="5" borderId="0" xfId="0" applyNumberFormat="1" applyFont="1" applyFill="1" applyAlignment="1">
      <alignment vertical="center"/>
    </xf>
    <xf numFmtId="42" fontId="0" fillId="5" borderId="0" xfId="0" applyNumberFormat="1" applyFill="1" applyBorder="1" applyAlignment="1">
      <alignment vertical="center"/>
    </xf>
    <xf numFmtId="164" fontId="27" fillId="12" borderId="0" xfId="0" applyNumberFormat="1" applyFont="1" applyFill="1" applyAlignment="1">
      <alignment horizontal="center" vertical="center"/>
    </xf>
    <xf numFmtId="0" fontId="6" fillId="12" borderId="0" xfId="0" applyFont="1" applyFill="1" applyAlignment="1">
      <alignment horizontal="center" vertical="center"/>
    </xf>
    <xf numFmtId="0" fontId="0" fillId="13" borderId="0" xfId="0" applyFill="1"/>
    <xf numFmtId="42" fontId="0" fillId="13" borderId="0" xfId="0" applyNumberFormat="1" applyFill="1"/>
    <xf numFmtId="42" fontId="12" fillId="3" borderId="0" xfId="0" applyNumberFormat="1" applyFont="1" applyFill="1" applyAlignment="1">
      <alignment vertical="center"/>
    </xf>
    <xf numFmtId="0" fontId="12" fillId="3" borderId="0" xfId="0" applyFont="1" applyFill="1" applyAlignment="1">
      <alignment horizontal="right" vertical="center"/>
    </xf>
    <xf numFmtId="0" fontId="36" fillId="2" borderId="1" xfId="0" applyFont="1" applyFill="1" applyBorder="1" applyAlignment="1">
      <alignment horizontal="left" vertical="center"/>
    </xf>
    <xf numFmtId="42" fontId="0" fillId="2" borderId="1" xfId="0" applyNumberFormat="1" applyFill="1" applyBorder="1" applyAlignment="1">
      <alignment vertical="center"/>
    </xf>
    <xf numFmtId="0" fontId="38" fillId="2" borderId="10" xfId="0" applyFont="1" applyFill="1" applyBorder="1" applyAlignment="1">
      <alignment horizontal="left" vertical="center"/>
    </xf>
    <xf numFmtId="0" fontId="0" fillId="2" borderId="0" xfId="0" applyNumberFormat="1" applyFill="1" applyAlignment="1">
      <alignment vertical="center"/>
    </xf>
    <xf numFmtId="0" fontId="44" fillId="2" borderId="0" xfId="0" applyFont="1" applyFill="1"/>
    <xf numFmtId="0" fontId="43" fillId="2" borderId="0" xfId="0" applyFont="1" applyFill="1" applyAlignment="1">
      <alignment vertical="center"/>
    </xf>
    <xf numFmtId="0" fontId="43" fillId="2" borderId="0" xfId="0" applyFont="1" applyFill="1"/>
    <xf numFmtId="0" fontId="12" fillId="10" borderId="0" xfId="0" applyFont="1" applyFill="1" applyAlignment="1">
      <alignment horizontal="right" vertical="center"/>
    </xf>
    <xf numFmtId="42" fontId="12" fillId="10" borderId="0" xfId="0" applyNumberFormat="1" applyFont="1" applyFill="1" applyAlignment="1">
      <alignment vertical="center"/>
    </xf>
    <xf numFmtId="42" fontId="41" fillId="2" borderId="0" xfId="0" applyNumberFormat="1" applyFont="1" applyFill="1" applyAlignment="1">
      <alignment vertical="center"/>
    </xf>
    <xf numFmtId="0" fontId="8" fillId="2" borderId="0" xfId="0" applyFont="1" applyFill="1" applyAlignment="1">
      <alignment vertical="center"/>
    </xf>
    <xf numFmtId="0" fontId="41" fillId="2" borderId="0" xfId="0" applyFont="1" applyFill="1" applyAlignment="1">
      <alignment vertical="center"/>
    </xf>
    <xf numFmtId="0" fontId="0" fillId="2" borderId="0" xfId="0" applyFill="1" applyBorder="1" applyAlignment="1">
      <alignment vertical="center"/>
    </xf>
    <xf numFmtId="42" fontId="9" fillId="2" borderId="0" xfId="0" applyNumberFormat="1" applyFont="1" applyFill="1" applyBorder="1" applyAlignment="1">
      <alignment vertical="center"/>
    </xf>
    <xf numFmtId="0" fontId="42" fillId="2" borderId="0" xfId="0" applyFont="1" applyFill="1" applyBorder="1" applyAlignment="1">
      <alignment horizontal="right" vertical="center"/>
    </xf>
    <xf numFmtId="42" fontId="42" fillId="2" borderId="0" xfId="0" applyNumberFormat="1" applyFont="1" applyFill="1" applyBorder="1" applyAlignment="1">
      <alignment vertical="center"/>
    </xf>
    <xf numFmtId="42" fontId="11" fillId="2" borderId="0" xfId="0" applyNumberFormat="1" applyFont="1" applyFill="1" applyAlignment="1">
      <alignment vertical="center"/>
    </xf>
    <xf numFmtId="42" fontId="11" fillId="2" borderId="0" xfId="0" applyNumberFormat="1" applyFont="1" applyFill="1" applyBorder="1" applyAlignment="1">
      <alignment vertical="center"/>
    </xf>
    <xf numFmtId="42" fontId="41" fillId="2" borderId="0" xfId="0" applyNumberFormat="1" applyFont="1" applyFill="1" applyBorder="1" applyAlignment="1">
      <alignment vertical="center"/>
    </xf>
    <xf numFmtId="38" fontId="23" fillId="2" borderId="2" xfId="0" applyNumberFormat="1" applyFont="1" applyFill="1" applyBorder="1" applyAlignment="1">
      <alignment vertical="center"/>
    </xf>
    <xf numFmtId="0" fontId="46" fillId="14" borderId="0" xfId="0" applyFont="1" applyFill="1" applyAlignment="1">
      <alignment vertical="center"/>
    </xf>
    <xf numFmtId="0" fontId="47" fillId="15" borderId="0" xfId="0" applyFont="1" applyFill="1" applyAlignment="1">
      <alignment vertical="center"/>
    </xf>
    <xf numFmtId="0" fontId="49" fillId="14" borderId="0" xfId="0" applyFont="1" applyFill="1" applyAlignment="1">
      <alignment horizontal="left" vertical="center" indent="1"/>
    </xf>
    <xf numFmtId="0" fontId="47" fillId="17" borderId="0" xfId="0" applyFont="1" applyFill="1" applyAlignment="1">
      <alignment horizontal="left" vertical="center"/>
    </xf>
    <xf numFmtId="42" fontId="48" fillId="17" borderId="0" xfId="0" applyNumberFormat="1" applyFont="1" applyFill="1" applyAlignment="1">
      <alignment vertical="center"/>
    </xf>
    <xf numFmtId="0" fontId="51" fillId="18" borderId="0" xfId="0" applyFont="1" applyFill="1" applyAlignment="1">
      <alignment vertical="center"/>
    </xf>
    <xf numFmtId="0" fontId="21" fillId="14" borderId="0" xfId="0" applyFont="1" applyFill="1" applyAlignment="1">
      <alignment horizontal="left" vertical="center" indent="1"/>
    </xf>
    <xf numFmtId="0" fontId="52" fillId="14" borderId="0" xfId="0" applyFont="1" applyFill="1" applyAlignment="1">
      <alignment horizontal="right" vertical="center"/>
    </xf>
    <xf numFmtId="0" fontId="12" fillId="19" borderId="0" xfId="0" applyFont="1" applyFill="1" applyAlignment="1">
      <alignment vertical="center"/>
    </xf>
    <xf numFmtId="42" fontId="48" fillId="20" borderId="0" xfId="0" applyNumberFormat="1" applyFont="1" applyFill="1" applyAlignment="1">
      <alignment vertical="center"/>
    </xf>
    <xf numFmtId="164" fontId="45" fillId="14" borderId="0" xfId="0" applyNumberFormat="1" applyFont="1" applyFill="1" applyBorder="1" applyAlignment="1">
      <alignment horizontal="center" vertical="center"/>
    </xf>
    <xf numFmtId="0" fontId="46" fillId="14" borderId="0" xfId="0" applyFont="1" applyFill="1" applyBorder="1" applyAlignment="1">
      <alignment vertical="center"/>
    </xf>
    <xf numFmtId="42" fontId="46" fillId="14" borderId="0" xfId="0" applyNumberFormat="1" applyFont="1" applyFill="1" applyBorder="1" applyAlignment="1">
      <alignment vertical="center"/>
    </xf>
    <xf numFmtId="42" fontId="48" fillId="17" borderId="0" xfId="0" applyNumberFormat="1" applyFont="1" applyFill="1" applyBorder="1" applyAlignment="1">
      <alignment vertical="center"/>
    </xf>
    <xf numFmtId="42" fontId="52" fillId="14" borderId="0" xfId="0" applyNumberFormat="1" applyFont="1" applyFill="1" applyBorder="1" applyAlignment="1">
      <alignment vertical="center"/>
    </xf>
    <xf numFmtId="0" fontId="0" fillId="2" borderId="0" xfId="0" applyFill="1" applyBorder="1"/>
    <xf numFmtId="0" fontId="6" fillId="19" borderId="0" xfId="0" applyFont="1" applyFill="1" applyBorder="1" applyAlignment="1">
      <alignment horizontal="center" vertical="center"/>
    </xf>
    <xf numFmtId="42" fontId="54" fillId="18" borderId="0" xfId="0" applyNumberFormat="1" applyFont="1" applyFill="1" applyBorder="1" applyAlignment="1">
      <alignment vertical="center"/>
    </xf>
    <xf numFmtId="42" fontId="54" fillId="18" borderId="0" xfId="0" applyNumberFormat="1" applyFont="1" applyFill="1" applyBorder="1" applyAlignment="1">
      <alignment horizontal="center" vertical="center"/>
    </xf>
    <xf numFmtId="42" fontId="53" fillId="18" borderId="0" xfId="0" applyNumberFormat="1" applyFont="1" applyFill="1" applyBorder="1" applyAlignment="1">
      <alignment horizontal="center" vertical="center"/>
    </xf>
    <xf numFmtId="42" fontId="53" fillId="18" borderId="0" xfId="0" applyNumberFormat="1" applyFont="1" applyFill="1" applyAlignment="1">
      <alignment horizontal="center" vertical="center"/>
    </xf>
    <xf numFmtId="42" fontId="48" fillId="15" borderId="0" xfId="0" applyNumberFormat="1" applyFont="1" applyFill="1" applyBorder="1" applyAlignment="1">
      <alignment horizontal="center" vertical="center"/>
    </xf>
    <xf numFmtId="165" fontId="0" fillId="2" borderId="0" xfId="0" applyNumberFormat="1" applyFill="1"/>
    <xf numFmtId="165" fontId="0" fillId="2" borderId="0" xfId="0" applyNumberFormat="1" applyFill="1" applyBorder="1"/>
    <xf numFmtId="42" fontId="50" fillId="20" borderId="0" xfId="0" applyNumberFormat="1" applyFont="1" applyFill="1" applyBorder="1" applyAlignment="1">
      <alignment vertical="center"/>
    </xf>
    <xf numFmtId="42" fontId="55" fillId="18" borderId="0" xfId="0" applyNumberFormat="1" applyFont="1" applyFill="1" applyBorder="1" applyAlignment="1">
      <alignment horizontal="center" vertical="center" wrapText="1"/>
    </xf>
    <xf numFmtId="164" fontId="56" fillId="14" borderId="0" xfId="0" applyNumberFormat="1" applyFont="1" applyFill="1" applyAlignment="1">
      <alignment horizontal="center" vertical="center"/>
    </xf>
    <xf numFmtId="0" fontId="57" fillId="19" borderId="0" xfId="0" applyFont="1" applyFill="1" applyBorder="1" applyAlignment="1">
      <alignment horizontal="center" vertical="center"/>
    </xf>
    <xf numFmtId="0" fontId="58" fillId="2" borderId="0" xfId="0" applyFont="1" applyFill="1" applyAlignment="1">
      <alignment horizontal="center" vertical="center"/>
    </xf>
    <xf numFmtId="42" fontId="56" fillId="15" borderId="0" xfId="0" applyNumberFormat="1" applyFont="1" applyFill="1" applyBorder="1" applyAlignment="1">
      <alignment horizontal="center" vertical="center"/>
    </xf>
    <xf numFmtId="42" fontId="56" fillId="17" borderId="0" xfId="0" applyNumberFormat="1" applyFont="1" applyFill="1" applyAlignment="1">
      <alignment horizontal="center" vertical="center"/>
    </xf>
    <xf numFmtId="42" fontId="59" fillId="18" borderId="0" xfId="0" applyNumberFormat="1" applyFont="1" applyFill="1" applyAlignment="1">
      <alignment horizontal="center" vertical="center"/>
    </xf>
    <xf numFmtId="42" fontId="56" fillId="20" borderId="0" xfId="0" applyNumberFormat="1" applyFont="1" applyFill="1" applyAlignment="1">
      <alignment horizontal="center" vertical="center"/>
    </xf>
    <xf numFmtId="42" fontId="60" fillId="18" borderId="0" xfId="0" applyNumberFormat="1" applyFont="1" applyFill="1" applyBorder="1" applyAlignment="1">
      <alignment horizontal="center" vertical="center"/>
    </xf>
    <xf numFmtId="42" fontId="58" fillId="2" borderId="0" xfId="0" applyNumberFormat="1" applyFont="1" applyFill="1" applyAlignment="1">
      <alignment horizontal="center" vertical="center"/>
    </xf>
    <xf numFmtId="0" fontId="47" fillId="21" borderId="0" xfId="0" applyFont="1" applyFill="1" applyAlignment="1">
      <alignment vertical="center"/>
    </xf>
    <xf numFmtId="42" fontId="48" fillId="21" borderId="0" xfId="0" applyNumberFormat="1" applyFont="1" applyFill="1" applyBorder="1" applyAlignment="1">
      <alignment horizontal="center" vertical="center"/>
    </xf>
    <xf numFmtId="42" fontId="56" fillId="21" borderId="0" xfId="0" applyNumberFormat="1" applyFont="1" applyFill="1" applyBorder="1" applyAlignment="1">
      <alignment horizontal="center" vertical="center"/>
    </xf>
    <xf numFmtId="42" fontId="6" fillId="21" borderId="0" xfId="0" applyNumberFormat="1" applyFont="1" applyFill="1" applyBorder="1" applyAlignment="1">
      <alignment horizontal="center" vertical="center"/>
    </xf>
    <xf numFmtId="164" fontId="63" fillId="14" borderId="0" xfId="0" applyNumberFormat="1" applyFont="1" applyFill="1" applyAlignment="1">
      <alignment horizontal="left" vertical="center"/>
    </xf>
    <xf numFmtId="164" fontId="48" fillId="14" borderId="0" xfId="0" applyNumberFormat="1" applyFont="1" applyFill="1" applyAlignment="1">
      <alignment horizontal="center" vertical="center"/>
    </xf>
    <xf numFmtId="164" fontId="48" fillId="14" borderId="0" xfId="0" applyNumberFormat="1" applyFont="1" applyFill="1" applyBorder="1" applyAlignment="1">
      <alignment horizontal="center" vertical="center"/>
    </xf>
    <xf numFmtId="0" fontId="61" fillId="14" borderId="0" xfId="0" quotePrefix="1" applyFont="1" applyFill="1" applyAlignment="1">
      <alignment horizontal="left" vertical="center"/>
    </xf>
    <xf numFmtId="166" fontId="6" fillId="12" borderId="0" xfId="0" applyNumberFormat="1" applyFont="1" applyFill="1" applyAlignment="1">
      <alignment horizontal="center" vertical="center"/>
    </xf>
    <xf numFmtId="0" fontId="64" fillId="2" borderId="0" xfId="0" applyFont="1" applyFill="1"/>
    <xf numFmtId="42" fontId="64" fillId="2" borderId="0" xfId="0" applyNumberFormat="1" applyFont="1" applyFill="1"/>
    <xf numFmtId="0" fontId="62" fillId="2" borderId="0" xfId="22" quotePrefix="1" applyFont="1" applyFill="1" applyBorder="1" applyAlignment="1">
      <alignment horizontal="left" vertical="center"/>
    </xf>
    <xf numFmtId="0" fontId="23" fillId="2" borderId="0" xfId="0" applyFont="1" applyFill="1" applyAlignment="1">
      <alignment horizontal="center" vertical="center"/>
    </xf>
    <xf numFmtId="42" fontId="23" fillId="14" borderId="0" xfId="0" applyNumberFormat="1" applyFont="1" applyFill="1" applyBorder="1" applyAlignment="1">
      <alignment vertical="center"/>
    </xf>
    <xf numFmtId="0" fontId="23" fillId="2" borderId="0" xfId="0" applyFont="1" applyFill="1"/>
    <xf numFmtId="0" fontId="23" fillId="2" borderId="0" xfId="0" applyFont="1" applyFill="1" applyAlignment="1">
      <alignment horizontal="right" vertical="center"/>
    </xf>
    <xf numFmtId="0" fontId="23" fillId="2" borderId="0" xfId="22" quotePrefix="1" applyFont="1" applyFill="1" applyBorder="1" applyAlignment="1">
      <alignment horizontal="right" vertical="center"/>
    </xf>
    <xf numFmtId="0" fontId="0" fillId="2" borderId="0" xfId="0" applyFill="1" applyAlignment="1">
      <alignment horizontal="center"/>
    </xf>
    <xf numFmtId="14" fontId="0" fillId="2" borderId="0" xfId="0" applyNumberFormat="1" applyFill="1" applyAlignment="1">
      <alignment vertical="center"/>
    </xf>
    <xf numFmtId="0" fontId="65" fillId="2" borderId="0" xfId="22" quotePrefix="1" applyFont="1" applyFill="1" applyBorder="1" applyAlignment="1">
      <alignment horizontal="left" vertical="center"/>
    </xf>
    <xf numFmtId="0" fontId="7" fillId="2" borderId="0" xfId="0" applyFont="1" applyFill="1" applyAlignment="1" applyProtection="1">
      <alignment horizontal="left" vertical="center" indent="1"/>
      <protection locked="0"/>
    </xf>
    <xf numFmtId="38" fontId="23" fillId="7" borderId="2" xfId="0" applyNumberFormat="1" applyFont="1" applyFill="1" applyBorder="1" applyAlignment="1" applyProtection="1">
      <alignment vertical="center"/>
      <protection locked="0"/>
    </xf>
    <xf numFmtId="38" fontId="23" fillId="7" borderId="9" xfId="0" applyNumberFormat="1" applyFont="1" applyFill="1" applyBorder="1" applyAlignment="1" applyProtection="1">
      <alignment vertical="center"/>
      <protection locked="0"/>
    </xf>
    <xf numFmtId="0" fontId="21" fillId="2" borderId="0" xfId="0" applyFont="1" applyFill="1" applyAlignment="1" applyProtection="1">
      <alignment horizontal="left" vertical="center" indent="1"/>
      <protection locked="0"/>
    </xf>
    <xf numFmtId="0" fontId="21" fillId="2" borderId="0" xfId="0" applyFont="1" applyFill="1" applyBorder="1" applyAlignment="1" applyProtection="1">
      <alignment horizontal="left" vertical="center" indent="1"/>
      <protection locked="0"/>
    </xf>
    <xf numFmtId="38" fontId="23" fillId="7" borderId="5" xfId="0" applyNumberFormat="1" applyFont="1" applyFill="1" applyBorder="1" applyAlignment="1" applyProtection="1">
      <alignment vertical="center"/>
      <protection locked="0"/>
    </xf>
    <xf numFmtId="38" fontId="23" fillId="7" borderId="6" xfId="0" applyNumberFormat="1" applyFont="1" applyFill="1" applyBorder="1" applyAlignment="1" applyProtection="1">
      <alignment vertical="center"/>
      <protection locked="0"/>
    </xf>
    <xf numFmtId="38" fontId="23" fillId="7" borderId="3" xfId="0" applyNumberFormat="1" applyFont="1" applyFill="1" applyBorder="1" applyAlignment="1" applyProtection="1">
      <alignment vertical="center"/>
      <protection locked="0"/>
    </xf>
    <xf numFmtId="0" fontId="21" fillId="2" borderId="0" xfId="0" applyFont="1" applyFill="1" applyAlignment="1" applyProtection="1">
      <alignment horizontal="left" vertical="center" indent="3"/>
      <protection locked="0"/>
    </xf>
    <xf numFmtId="165" fontId="50" fillId="16" borderId="11" xfId="0" applyNumberFormat="1" applyFont="1" applyFill="1" applyBorder="1" applyAlignment="1" applyProtection="1">
      <alignment vertical="center"/>
      <protection locked="0"/>
    </xf>
    <xf numFmtId="42" fontId="50" fillId="16" borderId="11" xfId="0" applyNumberFormat="1" applyFont="1" applyFill="1" applyBorder="1" applyAlignment="1" applyProtection="1">
      <alignment vertical="center"/>
      <protection locked="0"/>
    </xf>
    <xf numFmtId="3" fontId="23" fillId="7" borderId="0" xfId="22" quotePrefix="1" applyNumberFormat="1" applyFont="1" applyFill="1" applyBorder="1" applyAlignment="1" applyProtection="1">
      <alignment horizontal="right" vertical="center"/>
      <protection locked="0"/>
    </xf>
    <xf numFmtId="42" fontId="50" fillId="16" borderId="0" xfId="0" applyNumberFormat="1" applyFont="1" applyFill="1" applyBorder="1" applyAlignment="1" applyProtection="1">
      <alignment vertical="center"/>
      <protection locked="0"/>
    </xf>
    <xf numFmtId="9" fontId="50" fillId="16" borderId="11" xfId="13" applyFont="1" applyFill="1" applyBorder="1" applyAlignment="1" applyProtection="1">
      <alignment vertical="center"/>
      <protection locked="0"/>
    </xf>
    <xf numFmtId="9" fontId="50" fillId="16" borderId="12" xfId="13" applyFont="1" applyFill="1" applyBorder="1" applyAlignment="1" applyProtection="1">
      <alignment vertical="center"/>
      <protection locked="0"/>
    </xf>
    <xf numFmtId="0" fontId="67" fillId="0" borderId="13" xfId="155" applyFont="1" applyBorder="1" applyAlignment="1">
      <alignment horizontal="left"/>
    </xf>
    <xf numFmtId="0" fontId="67" fillId="0" borderId="13" xfId="155" applyFont="1" applyBorder="1" applyAlignment="1">
      <alignment horizontal="center"/>
    </xf>
    <xf numFmtId="0" fontId="67" fillId="0" borderId="0" xfId="155" applyFont="1"/>
    <xf numFmtId="0" fontId="67" fillId="0" borderId="14" xfId="155" applyFont="1" applyBorder="1" applyAlignment="1">
      <alignment wrapText="1"/>
    </xf>
    <xf numFmtId="0" fontId="67" fillId="0" borderId="14" xfId="155" applyFont="1" applyBorder="1" applyAlignment="1">
      <alignment horizontal="center"/>
    </xf>
    <xf numFmtId="0" fontId="67" fillId="0" borderId="17" xfId="155" applyFont="1" applyFill="1" applyBorder="1" applyAlignment="1">
      <alignment horizontal="left"/>
    </xf>
    <xf numFmtId="0" fontId="67" fillId="0" borderId="19" xfId="155" applyFont="1" applyBorder="1" applyAlignment="1">
      <alignment horizontal="center"/>
    </xf>
    <xf numFmtId="0" fontId="67" fillId="0" borderId="19" xfId="155" applyFont="1" applyBorder="1" applyAlignment="1">
      <alignment wrapText="1"/>
    </xf>
    <xf numFmtId="0" fontId="67" fillId="0" borderId="0" xfId="155" applyFont="1" applyAlignment="1">
      <alignment vertical="center" textRotation="90"/>
    </xf>
    <xf numFmtId="164" fontId="67" fillId="0" borderId="14" xfId="0" applyNumberFormat="1" applyFont="1" applyFill="1" applyBorder="1" applyAlignment="1">
      <alignment horizontal="center" vertical="center"/>
    </xf>
    <xf numFmtId="164" fontId="68" fillId="0" borderId="14" xfId="155" applyNumberFormat="1" applyFont="1" applyFill="1" applyBorder="1" applyAlignment="1">
      <alignment horizontal="center"/>
    </xf>
    <xf numFmtId="167" fontId="67" fillId="0" borderId="19" xfId="156" applyNumberFormat="1" applyFont="1" applyBorder="1"/>
    <xf numFmtId="167" fontId="67" fillId="0" borderId="0" xfId="156" applyNumberFormat="1" applyFont="1" applyBorder="1"/>
    <xf numFmtId="167" fontId="67" fillId="0" borderId="13" xfId="156" applyNumberFormat="1" applyFont="1" applyFill="1" applyBorder="1" applyAlignment="1"/>
    <xf numFmtId="0" fontId="66" fillId="0" borderId="0" xfId="155" applyFont="1"/>
    <xf numFmtId="0" fontId="66" fillId="0" borderId="14" xfId="155" applyFont="1" applyBorder="1" applyAlignment="1">
      <alignment horizontal="center"/>
    </xf>
    <xf numFmtId="0" fontId="66" fillId="0" borderId="0" xfId="155" applyFont="1" applyAlignment="1">
      <alignment horizontal="center"/>
    </xf>
    <xf numFmtId="0" fontId="66" fillId="0" borderId="0" xfId="155" applyFont="1" applyAlignment="1">
      <alignment wrapText="1"/>
    </xf>
    <xf numFmtId="0" fontId="66" fillId="0" borderId="18" xfId="155" applyFont="1" applyBorder="1" applyAlignment="1">
      <alignment wrapText="1"/>
    </xf>
    <xf numFmtId="0" fontId="66" fillId="0" borderId="20" xfId="155" applyFont="1" applyFill="1" applyBorder="1" applyAlignment="1">
      <alignment wrapText="1"/>
    </xf>
    <xf numFmtId="0" fontId="66" fillId="0" borderId="0" xfId="155" applyFont="1" applyBorder="1"/>
    <xf numFmtId="0" fontId="66" fillId="0" borderId="15" xfId="155" applyFont="1" applyFill="1" applyBorder="1" applyAlignment="1"/>
    <xf numFmtId="0" fontId="66" fillId="0" borderId="16" xfId="155" applyFont="1" applyFill="1" applyBorder="1" applyAlignment="1">
      <alignment horizontal="left"/>
    </xf>
    <xf numFmtId="0" fontId="66" fillId="0" borderId="16" xfId="155" applyFont="1" applyBorder="1"/>
    <xf numFmtId="167" fontId="71" fillId="0" borderId="0" xfId="156" applyNumberFormat="1" applyFont="1"/>
    <xf numFmtId="167" fontId="71" fillId="0" borderId="18" xfId="156" applyNumberFormat="1" applyFont="1" applyBorder="1"/>
    <xf numFmtId="167" fontId="71" fillId="0" borderId="13" xfId="156" applyNumberFormat="1" applyFont="1" applyBorder="1"/>
    <xf numFmtId="167" fontId="71" fillId="0" borderId="0" xfId="156" applyNumberFormat="1" applyFont="1" applyBorder="1"/>
    <xf numFmtId="44" fontId="71" fillId="0" borderId="20" xfId="156" applyFont="1" applyBorder="1"/>
    <xf numFmtId="44" fontId="71" fillId="0" borderId="0" xfId="156" applyFont="1" applyBorder="1"/>
    <xf numFmtId="167" fontId="71" fillId="0" borderId="0" xfId="156" applyNumberFormat="1" applyFont="1" applyFill="1" applyBorder="1" applyAlignment="1"/>
    <xf numFmtId="0" fontId="6" fillId="2" borderId="0" xfId="0" applyFont="1" applyFill="1"/>
    <xf numFmtId="164" fontId="46" fillId="14" borderId="0" xfId="0" applyNumberFormat="1" applyFont="1" applyFill="1" applyAlignment="1">
      <alignment horizontal="left" vertical="center" wrapText="1"/>
    </xf>
    <xf numFmtId="0" fontId="65" fillId="2" borderId="0" xfId="22" quotePrefix="1" applyFont="1" applyFill="1" applyBorder="1" applyAlignment="1">
      <alignment horizontal="right" vertical="center" wrapText="1"/>
    </xf>
    <xf numFmtId="42" fontId="40" fillId="9" borderId="0" xfId="0" applyNumberFormat="1" applyFont="1" applyFill="1" applyAlignment="1">
      <alignment vertical="center"/>
    </xf>
    <xf numFmtId="0" fontId="37" fillId="13" borderId="0" xfId="0" applyFont="1" applyFill="1" applyAlignment="1">
      <alignment wrapText="1"/>
    </xf>
    <xf numFmtId="0" fontId="37" fillId="13" borderId="0" xfId="0" applyFont="1" applyFill="1"/>
    <xf numFmtId="0" fontId="39" fillId="3" borderId="0" xfId="0" applyFont="1" applyFill="1" applyAlignment="1">
      <alignment horizontal="left" vertical="center"/>
    </xf>
    <xf numFmtId="42" fontId="39" fillId="3" borderId="0" xfId="0" applyNumberFormat="1" applyFont="1" applyFill="1" applyAlignment="1">
      <alignment horizontal="center" vertical="center"/>
    </xf>
    <xf numFmtId="0" fontId="40" fillId="9" borderId="0" xfId="0" applyFont="1" applyFill="1" applyAlignment="1">
      <alignment vertical="center"/>
    </xf>
    <xf numFmtId="0" fontId="67" fillId="0" borderId="0" xfId="155" applyFont="1" applyBorder="1" applyAlignment="1">
      <alignment horizontal="center" vertical="center" textRotation="90"/>
    </xf>
    <xf numFmtId="0" fontId="67" fillId="0" borderId="19" xfId="155" applyFont="1" applyBorder="1" applyAlignment="1">
      <alignment horizontal="center" vertical="center" textRotation="90"/>
    </xf>
  </cellXfs>
  <cellStyles count="161">
    <cellStyle name="Currency 2" xfId="156" xr:uid="{00000000-0005-0000-0000-000000000000}"/>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7" builtinId="9" hidden="1"/>
    <cellStyle name="Followed Hyperlink" xfId="158" builtinId="9" hidden="1"/>
    <cellStyle name="Followed Hyperlink" xfId="159" builtinId="9" hidden="1"/>
    <cellStyle name="Followed Hyperlink" xfId="16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4" builtinId="8" hidden="1"/>
    <cellStyle name="Hyperlink" xfId="16" builtinId="8" hidden="1"/>
    <cellStyle name="Hyperlink" xfId="18" builtinId="8" hidden="1"/>
    <cellStyle name="Hyperlink" xfId="20" builtinId="8" hidden="1"/>
    <cellStyle name="Hyperlink" xfId="22" builtinId="8"/>
    <cellStyle name="Normal" xfId="0" builtinId="0"/>
    <cellStyle name="Normal 2" xfId="155" xr:uid="{00000000-0005-0000-0000-00009F000000}"/>
    <cellStyle name="Percent" xfId="13" builtinId="5"/>
  </cellStyles>
  <dxfs count="2">
    <dxf>
      <font>
        <color rgb="FF9C0006"/>
      </font>
      <fill>
        <patternFill>
          <bgColor theme="5" tint="0.59996337778862885"/>
        </patternFill>
      </fill>
    </dxf>
    <dxf>
      <font>
        <color rgb="FF9C0006"/>
      </font>
      <fill>
        <patternFill>
          <bgColor theme="5" tint="0.59996337778862885"/>
        </patternFill>
      </fill>
    </dxf>
  </dxfs>
  <tableStyles count="0" defaultTableStyle="TableStyleMedium9" defaultPivotStyle="PivotStyleMedium7"/>
  <colors>
    <mruColors>
      <color rgb="FFF1592A"/>
      <color rgb="FF212121"/>
      <color rgb="FFABB371"/>
      <color rgb="FFC5CE80"/>
      <color rgb="FFAEBF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trickbradley/Downloads/tf00000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llege Budget"/>
      <sheetName val="Printable Budget"/>
      <sheetName val="tf00000012"/>
    </sheetNames>
    <sheetDataSet>
      <sheetData sheetId="0">
        <row r="6">
          <cell r="B6" t="str">
            <v>money coming in:</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lifeway.com/pastors/2015/10/26/three-questions-pastors-often-ask-about-church-finances/" TargetMode="External"/><Relationship Id="rId2" Type="http://schemas.openxmlformats.org/officeDocument/2006/relationships/hyperlink" Target="http://www.lifeway.com/pastors/2015/10/26/three-questions-pastors-often-ask-about-church-finances/" TargetMode="External"/><Relationship Id="rId1" Type="http://schemas.openxmlformats.org/officeDocument/2006/relationships/hyperlink" Target="http://www.lifeway.com/pastors/2015/10/26/three-questions-pastors-often-ask-about-church-finances/" TargetMode="External"/><Relationship Id="rId4" Type="http://schemas.openxmlformats.org/officeDocument/2006/relationships/hyperlink" Target="http://www.lifeway.com/pastors/2015/10/26/three-questions-pastors-often-ask-about-church-finances/" TargetMode="External"/></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71"/>
  <sheetViews>
    <sheetView tabSelected="1" topLeftCell="A31" zoomScale="120" zoomScaleNormal="120" zoomScalePageLayoutView="120" workbookViewId="0">
      <selection activeCell="F47" sqref="F47"/>
    </sheetView>
  </sheetViews>
  <sheetFormatPr baseColWidth="10" defaultRowHeight="16" x14ac:dyDescent="0.2"/>
  <cols>
    <col min="1" max="1" width="30.83203125" style="3" bestFit="1" customWidth="1"/>
    <col min="2" max="2" width="12" style="106" customWidth="1"/>
    <col min="3" max="3" width="2.5" style="119" customWidth="1"/>
    <col min="4" max="4" width="12" style="3" customWidth="1"/>
    <col min="5" max="5" width="2.5" style="119" customWidth="1"/>
    <col min="6" max="8" width="12" style="3" customWidth="1"/>
    <col min="9" max="16384" width="10.83203125" style="3"/>
  </cols>
  <sheetData>
    <row r="1" spans="1:12" ht="31" x14ac:dyDescent="0.2">
      <c r="A1" s="130" t="s">
        <v>157</v>
      </c>
      <c r="B1" s="101"/>
      <c r="C1" s="117"/>
      <c r="E1" s="117"/>
    </row>
    <row r="2" spans="1:12" s="4" customFormat="1" ht="35" customHeight="1" x14ac:dyDescent="0.25">
      <c r="A2" s="193" t="s">
        <v>158</v>
      </c>
      <c r="B2" s="193"/>
      <c r="C2" s="193"/>
      <c r="D2" s="193"/>
      <c r="E2" s="193"/>
      <c r="F2" s="193"/>
    </row>
    <row r="3" spans="1:12" s="4" customFormat="1" ht="19" x14ac:dyDescent="0.25">
      <c r="A3" s="131"/>
      <c r="B3" s="132"/>
      <c r="C3" s="131"/>
      <c r="E3" s="131"/>
    </row>
    <row r="4" spans="1:12" ht="19" x14ac:dyDescent="0.2">
      <c r="A4" s="99" t="s">
        <v>127</v>
      </c>
      <c r="B4" s="107" t="s">
        <v>137</v>
      </c>
      <c r="C4" s="118"/>
      <c r="D4" s="107"/>
      <c r="E4" s="118"/>
      <c r="F4" s="107"/>
      <c r="G4" s="107"/>
      <c r="H4" s="107"/>
    </row>
    <row r="5" spans="1:12" x14ac:dyDescent="0.2">
      <c r="A5" s="93" t="s">
        <v>136</v>
      </c>
      <c r="B5" s="155">
        <v>44228</v>
      </c>
      <c r="C5" s="135" t="str">
        <f>IF(B5="","Please Enter Date","")</f>
        <v/>
      </c>
    </row>
    <row r="6" spans="1:12" x14ac:dyDescent="0.2">
      <c r="A6" s="93" t="s">
        <v>153</v>
      </c>
      <c r="B6" s="155">
        <v>44444</v>
      </c>
      <c r="C6" s="135" t="str">
        <f>IF(B6="","Please Enter Date","")</f>
        <v/>
      </c>
    </row>
    <row r="7" spans="1:12" x14ac:dyDescent="0.2">
      <c r="A7" s="93" t="s">
        <v>128</v>
      </c>
      <c r="B7" s="155">
        <v>44458</v>
      </c>
      <c r="C7" s="135" t="str">
        <f>IF(B7="","Please Enter Date","")</f>
        <v/>
      </c>
    </row>
    <row r="8" spans="1:12" x14ac:dyDescent="0.2">
      <c r="A8" s="91"/>
      <c r="B8" s="102"/>
    </row>
    <row r="9" spans="1:12" x14ac:dyDescent="0.2">
      <c r="A9" s="91"/>
      <c r="B9" s="102"/>
    </row>
    <row r="10" spans="1:12" ht="19" x14ac:dyDescent="0.2">
      <c r="A10" s="92" t="s">
        <v>129</v>
      </c>
      <c r="B10" s="112"/>
      <c r="C10" s="120"/>
      <c r="D10" s="112"/>
      <c r="E10" s="120"/>
      <c r="F10" s="112"/>
      <c r="G10" s="112"/>
      <c r="H10" s="112"/>
    </row>
    <row r="11" spans="1:12" ht="19" x14ac:dyDescent="0.2">
      <c r="A11" s="126" t="s">
        <v>3</v>
      </c>
      <c r="B11" s="127"/>
      <c r="C11" s="128"/>
      <c r="D11" s="127"/>
      <c r="E11" s="128"/>
      <c r="F11" s="129" t="s">
        <v>141</v>
      </c>
      <c r="G11" s="127"/>
      <c r="H11" s="127"/>
    </row>
    <row r="12" spans="1:12" x14ac:dyDescent="0.2">
      <c r="A12" s="93" t="s">
        <v>156</v>
      </c>
      <c r="B12" s="3"/>
      <c r="F12" s="156">
        <v>116784</v>
      </c>
    </row>
    <row r="13" spans="1:12" x14ac:dyDescent="0.2">
      <c r="A13" s="93"/>
      <c r="B13" s="3"/>
    </row>
    <row r="14" spans="1:12" x14ac:dyDescent="0.2">
      <c r="A14" s="93"/>
      <c r="B14" s="143" t="s">
        <v>163</v>
      </c>
      <c r="D14" s="143" t="s">
        <v>160</v>
      </c>
      <c r="F14" s="143" t="s">
        <v>161</v>
      </c>
    </row>
    <row r="15" spans="1:12" x14ac:dyDescent="0.2">
      <c r="A15" s="93" t="s">
        <v>221</v>
      </c>
      <c r="B15" s="156">
        <v>26</v>
      </c>
      <c r="D15" s="156">
        <v>26</v>
      </c>
      <c r="F15" s="156">
        <v>26</v>
      </c>
      <c r="G15" s="194" t="s">
        <v>169</v>
      </c>
      <c r="H15" s="194"/>
      <c r="I15" s="145"/>
      <c r="J15" s="145"/>
      <c r="K15" s="145"/>
      <c r="L15" s="145"/>
    </row>
    <row r="16" spans="1:12" x14ac:dyDescent="0.2">
      <c r="A16" s="93" t="s">
        <v>162</v>
      </c>
      <c r="B16" s="157">
        <v>50</v>
      </c>
      <c r="C16" s="141"/>
      <c r="D16" s="157">
        <v>100</v>
      </c>
      <c r="E16" s="142"/>
      <c r="F16" s="157">
        <v>200</v>
      </c>
      <c r="G16" s="194"/>
      <c r="H16" s="194"/>
      <c r="I16" s="137"/>
      <c r="J16" s="137"/>
      <c r="K16" s="137"/>
    </row>
    <row r="17" spans="1:8" x14ac:dyDescent="0.2">
      <c r="A17" s="91"/>
      <c r="B17" s="139"/>
      <c r="C17" s="138"/>
      <c r="D17" s="140"/>
      <c r="E17" s="138"/>
      <c r="F17" s="140"/>
      <c r="G17" s="140"/>
      <c r="H17" s="140"/>
    </row>
    <row r="18" spans="1:8" x14ac:dyDescent="0.2">
      <c r="A18" s="91"/>
      <c r="B18" s="139"/>
      <c r="C18" s="138"/>
      <c r="D18" s="140"/>
      <c r="E18" s="138"/>
      <c r="F18" s="140"/>
      <c r="G18" s="140"/>
      <c r="H18" s="140"/>
    </row>
    <row r="19" spans="1:8" ht="19" x14ac:dyDescent="0.2">
      <c r="A19" s="94" t="s">
        <v>130</v>
      </c>
      <c r="B19" s="104"/>
      <c r="C19" s="121"/>
      <c r="D19" s="95"/>
      <c r="E19" s="121"/>
      <c r="F19" s="95"/>
      <c r="G19" s="95"/>
      <c r="H19" s="95"/>
    </row>
    <row r="20" spans="1:8" ht="19" x14ac:dyDescent="0.2">
      <c r="A20" s="96" t="s">
        <v>6</v>
      </c>
      <c r="B20" s="110" t="s">
        <v>132</v>
      </c>
      <c r="C20" s="122"/>
      <c r="D20" s="111" t="s">
        <v>0</v>
      </c>
      <c r="E20" s="122"/>
      <c r="F20" s="111"/>
      <c r="G20" s="111"/>
      <c r="H20" s="111"/>
    </row>
    <row r="21" spans="1:8" ht="19" x14ac:dyDescent="0.2">
      <c r="A21" s="93" t="s">
        <v>134</v>
      </c>
      <c r="B21" s="158">
        <v>500</v>
      </c>
      <c r="C21" s="133" t="s">
        <v>159</v>
      </c>
      <c r="E21" s="123"/>
      <c r="G21" s="100"/>
      <c r="H21" s="100"/>
    </row>
    <row r="22" spans="1:8" x14ac:dyDescent="0.2">
      <c r="A22" s="93" t="s">
        <v>58</v>
      </c>
      <c r="B22" s="115"/>
      <c r="D22" s="156">
        <v>200</v>
      </c>
      <c r="F22" s="97" t="s">
        <v>155</v>
      </c>
      <c r="G22" s="155">
        <v>44317</v>
      </c>
      <c r="H22" s="135" t="str">
        <f>IF(D22="",(IF(D23="","",(IF(G22="","Enter Date","")))),(IF(G22="","Enter Date","")))</f>
        <v/>
      </c>
    </row>
    <row r="23" spans="1:8" x14ac:dyDescent="0.2">
      <c r="A23" s="97" t="s">
        <v>56</v>
      </c>
      <c r="B23" s="115"/>
      <c r="D23" s="156">
        <v>150</v>
      </c>
      <c r="H23" s="135"/>
    </row>
    <row r="24" spans="1:8" x14ac:dyDescent="0.2">
      <c r="A24" s="97" t="s">
        <v>59</v>
      </c>
      <c r="B24" s="115"/>
      <c r="D24" s="156">
        <v>100</v>
      </c>
      <c r="F24" s="97" t="s">
        <v>155</v>
      </c>
      <c r="G24" s="155">
        <v>44317</v>
      </c>
      <c r="H24" s="135" t="str">
        <f>IF(D24="","",(IF(G24="","Enter Date","")))</f>
        <v/>
      </c>
    </row>
    <row r="25" spans="1:8" x14ac:dyDescent="0.2">
      <c r="A25" s="98"/>
      <c r="B25" s="105"/>
    </row>
    <row r="26" spans="1:8" x14ac:dyDescent="0.2">
      <c r="A26" s="91"/>
      <c r="B26" s="103"/>
    </row>
    <row r="27" spans="1:8" ht="24" x14ac:dyDescent="0.2">
      <c r="A27" s="96" t="s">
        <v>12</v>
      </c>
      <c r="B27" s="108"/>
      <c r="C27" s="124"/>
      <c r="D27" s="108" t="s">
        <v>0</v>
      </c>
      <c r="E27" s="124"/>
      <c r="F27" s="116" t="s">
        <v>154</v>
      </c>
      <c r="G27" s="108"/>
      <c r="H27" s="108"/>
    </row>
    <row r="28" spans="1:8" x14ac:dyDescent="0.2">
      <c r="A28" s="93" t="s">
        <v>150</v>
      </c>
      <c r="D28" s="156"/>
      <c r="F28" s="159">
        <v>0.05</v>
      </c>
    </row>
    <row r="29" spans="1:8" x14ac:dyDescent="0.2">
      <c r="A29" s="93" t="s">
        <v>133</v>
      </c>
      <c r="D29" s="156"/>
      <c r="E29" s="119" t="s">
        <v>131</v>
      </c>
      <c r="F29" s="160">
        <v>0.03</v>
      </c>
    </row>
    <row r="30" spans="1:8" x14ac:dyDescent="0.2">
      <c r="A30" s="93" t="s">
        <v>151</v>
      </c>
      <c r="D30" s="156"/>
      <c r="F30" s="160">
        <v>0.02</v>
      </c>
    </row>
    <row r="31" spans="1:8" x14ac:dyDescent="0.2">
      <c r="A31" s="98"/>
      <c r="B31" s="105"/>
    </row>
    <row r="32" spans="1:8" x14ac:dyDescent="0.2">
      <c r="A32" s="93"/>
      <c r="B32" s="103"/>
    </row>
    <row r="33" spans="1:8" ht="19" x14ac:dyDescent="0.2">
      <c r="A33" s="96" t="s">
        <v>10</v>
      </c>
      <c r="B33" s="109" t="s">
        <v>132</v>
      </c>
      <c r="C33" s="124"/>
      <c r="D33" s="109" t="s">
        <v>0</v>
      </c>
      <c r="E33" s="124"/>
      <c r="F33" s="109" t="s">
        <v>139</v>
      </c>
      <c r="G33" s="109"/>
      <c r="H33" s="109"/>
    </row>
    <row r="34" spans="1:8" x14ac:dyDescent="0.2">
      <c r="A34" s="97" t="s">
        <v>152</v>
      </c>
      <c r="B34" s="2"/>
      <c r="C34" s="125"/>
      <c r="D34" s="156">
        <v>200</v>
      </c>
      <c r="E34" s="125" t="s">
        <v>131</v>
      </c>
      <c r="F34" s="156"/>
    </row>
    <row r="35" spans="1:8" x14ac:dyDescent="0.2">
      <c r="A35" s="97" t="s">
        <v>135</v>
      </c>
      <c r="B35" s="156"/>
      <c r="C35" s="125" t="s">
        <v>131</v>
      </c>
      <c r="D35" s="156">
        <v>225</v>
      </c>
      <c r="E35" s="125"/>
      <c r="F35" s="1"/>
    </row>
    <row r="36" spans="1:8" x14ac:dyDescent="0.2">
      <c r="A36" s="93"/>
      <c r="B36" s="103"/>
    </row>
    <row r="37" spans="1:8" ht="19" x14ac:dyDescent="0.2">
      <c r="A37" s="96" t="s">
        <v>16</v>
      </c>
      <c r="B37" s="109" t="s">
        <v>137</v>
      </c>
      <c r="C37" s="124"/>
      <c r="D37" s="109" t="s">
        <v>0</v>
      </c>
      <c r="E37" s="124"/>
      <c r="F37" s="109" t="s">
        <v>141</v>
      </c>
      <c r="G37" s="109"/>
      <c r="H37" s="109"/>
    </row>
    <row r="38" spans="1:8" x14ac:dyDescent="0.2">
      <c r="A38" s="97" t="s">
        <v>140</v>
      </c>
      <c r="B38" s="113"/>
      <c r="D38" s="156">
        <v>50</v>
      </c>
      <c r="F38" s="1"/>
    </row>
    <row r="39" spans="1:8" x14ac:dyDescent="0.2">
      <c r="A39" s="97"/>
      <c r="B39" s="113"/>
      <c r="F39" s="1"/>
    </row>
    <row r="40" spans="1:8" x14ac:dyDescent="0.2">
      <c r="A40" s="97" t="s">
        <v>142</v>
      </c>
      <c r="B40" s="155">
        <v>44317</v>
      </c>
      <c r="C40" s="136" t="str">
        <f>IF(SUM(D42:D43)=0,(IF(SUM(F42:F42)=0,"",(IF(B40="","Please Enter Date","")))),(IF(B40="","Please Enter Dute","")))</f>
        <v/>
      </c>
      <c r="D40" s="1"/>
      <c r="F40" s="1"/>
    </row>
    <row r="41" spans="1:8" x14ac:dyDescent="0.2">
      <c r="A41" s="97" t="s">
        <v>143</v>
      </c>
      <c r="B41" s="113"/>
      <c r="D41" s="156"/>
      <c r="E41" s="119" t="s">
        <v>131</v>
      </c>
      <c r="F41" s="156">
        <v>50000</v>
      </c>
    </row>
    <row r="42" spans="1:8" x14ac:dyDescent="0.2">
      <c r="A42" s="97" t="s">
        <v>217</v>
      </c>
      <c r="B42" s="113"/>
      <c r="D42" s="156"/>
      <c r="E42" s="119" t="s">
        <v>131</v>
      </c>
      <c r="F42" s="156">
        <v>15000</v>
      </c>
    </row>
    <row r="43" spans="1:8" x14ac:dyDescent="0.2">
      <c r="A43" s="97" t="s">
        <v>165</v>
      </c>
      <c r="B43" s="113"/>
      <c r="D43" s="158">
        <v>400</v>
      </c>
    </row>
    <row r="44" spans="1:8" x14ac:dyDescent="0.2">
      <c r="A44" s="97"/>
      <c r="B44" s="113"/>
      <c r="E44" s="3"/>
    </row>
    <row r="45" spans="1:8" x14ac:dyDescent="0.2">
      <c r="A45" s="97" t="s">
        <v>144</v>
      </c>
      <c r="B45" s="155">
        <v>44409</v>
      </c>
      <c r="C45" s="136" t="str">
        <f>IF(SUM(D47:D48)=0,(IF(SUM(F47:F47)=0,"",(IF(B45="","Please Enter Date","")))),(IF(B45="","Please Enter Date","")))</f>
        <v/>
      </c>
      <c r="F45" s="1"/>
    </row>
    <row r="46" spans="1:8" x14ac:dyDescent="0.2">
      <c r="A46" s="97" t="s">
        <v>145</v>
      </c>
      <c r="B46" s="113"/>
      <c r="D46" s="156"/>
      <c r="E46" s="119" t="s">
        <v>131</v>
      </c>
      <c r="F46" s="156"/>
    </row>
    <row r="47" spans="1:8" x14ac:dyDescent="0.2">
      <c r="A47" s="97" t="s">
        <v>218</v>
      </c>
      <c r="B47" s="113"/>
      <c r="D47" s="156"/>
      <c r="E47" s="119" t="s">
        <v>131</v>
      </c>
      <c r="F47" s="156">
        <v>30000</v>
      </c>
    </row>
    <row r="48" spans="1:8" x14ac:dyDescent="0.2">
      <c r="A48" s="97" t="s">
        <v>166</v>
      </c>
      <c r="B48" s="113"/>
      <c r="D48" s="158">
        <v>400</v>
      </c>
    </row>
    <row r="49" spans="1:6" x14ac:dyDescent="0.2">
      <c r="A49" s="97"/>
      <c r="B49" s="113"/>
      <c r="E49" s="3"/>
    </row>
    <row r="50" spans="1:6" x14ac:dyDescent="0.2">
      <c r="A50" s="97" t="s">
        <v>146</v>
      </c>
      <c r="B50" s="155">
        <v>44440</v>
      </c>
      <c r="C50" s="136" t="str">
        <f>IF(SUM(D52:D53)=0,(IF(SUM(F52:F52)=0,"",(IF(B50="","Please Enter Date","")))),(IF(B50="","Please Enter Date","")))</f>
        <v/>
      </c>
      <c r="F50" s="1"/>
    </row>
    <row r="51" spans="1:6" x14ac:dyDescent="0.2">
      <c r="A51" s="97" t="s">
        <v>147</v>
      </c>
      <c r="B51" s="113"/>
      <c r="D51" s="156"/>
      <c r="E51" s="119" t="s">
        <v>131</v>
      </c>
      <c r="F51" s="156"/>
    </row>
    <row r="52" spans="1:6" x14ac:dyDescent="0.2">
      <c r="A52" s="97" t="s">
        <v>219</v>
      </c>
      <c r="B52" s="113"/>
      <c r="D52" s="156"/>
      <c r="E52" s="119" t="s">
        <v>131</v>
      </c>
      <c r="F52" s="156">
        <v>30000</v>
      </c>
    </row>
    <row r="53" spans="1:6" x14ac:dyDescent="0.2">
      <c r="A53" s="97" t="s">
        <v>167</v>
      </c>
      <c r="B53" s="113"/>
      <c r="D53" s="158">
        <v>200</v>
      </c>
    </row>
    <row r="54" spans="1:6" x14ac:dyDescent="0.2">
      <c r="A54" s="97"/>
      <c r="B54" s="113"/>
      <c r="E54" s="3"/>
    </row>
    <row r="55" spans="1:6" x14ac:dyDescent="0.2">
      <c r="A55" s="97" t="s">
        <v>148</v>
      </c>
      <c r="B55" s="155">
        <v>44774</v>
      </c>
      <c r="C55" s="136" t="str">
        <f>IF(SUM(D57:D58)=0,(IF(SUM(F57:F57)=0,"",(IF(B55="","Please Enter Date","")))),(IF(B55="","Please Enter Date","")))</f>
        <v/>
      </c>
      <c r="D55" s="1"/>
      <c r="F55" s="1"/>
    </row>
    <row r="56" spans="1:6" x14ac:dyDescent="0.2">
      <c r="A56" s="97" t="s">
        <v>149</v>
      </c>
      <c r="B56" s="113"/>
      <c r="D56" s="156"/>
      <c r="E56" s="119" t="s">
        <v>131</v>
      </c>
      <c r="F56" s="156"/>
    </row>
    <row r="57" spans="1:6" x14ac:dyDescent="0.2">
      <c r="A57" s="97" t="s">
        <v>220</v>
      </c>
      <c r="B57" s="113"/>
      <c r="D57" s="156"/>
      <c r="E57" s="119" t="s">
        <v>131</v>
      </c>
      <c r="F57" s="156">
        <v>30000</v>
      </c>
    </row>
    <row r="58" spans="1:6" x14ac:dyDescent="0.2">
      <c r="A58" s="97" t="s">
        <v>168</v>
      </c>
      <c r="B58" s="113"/>
      <c r="D58" s="158">
        <v>200</v>
      </c>
    </row>
    <row r="59" spans="1:6" x14ac:dyDescent="0.2">
      <c r="A59" s="97"/>
      <c r="B59" s="113"/>
      <c r="E59" s="3"/>
    </row>
    <row r="60" spans="1:6" x14ac:dyDescent="0.2">
      <c r="A60" s="97" t="s">
        <v>138</v>
      </c>
      <c r="B60" s="114"/>
      <c r="D60" s="156">
        <v>95</v>
      </c>
      <c r="F60" s="1"/>
    </row>
    <row r="61" spans="1:6" x14ac:dyDescent="0.2">
      <c r="A61" s="98"/>
      <c r="B61" s="105"/>
    </row>
    <row r="62" spans="1:6" x14ac:dyDescent="0.2">
      <c r="A62" s="93"/>
      <c r="B62" s="102"/>
    </row>
    <row r="63" spans="1:6" x14ac:dyDescent="0.2">
      <c r="A63" s="93"/>
      <c r="B63" s="102"/>
    </row>
    <row r="64" spans="1:6" x14ac:dyDescent="0.2">
      <c r="A64" s="93"/>
      <c r="B64" s="102"/>
    </row>
    <row r="65" spans="1:2" x14ac:dyDescent="0.2">
      <c r="A65" s="93"/>
      <c r="B65" s="102"/>
    </row>
    <row r="66" spans="1:2" x14ac:dyDescent="0.2">
      <c r="A66" s="93"/>
      <c r="B66" s="102"/>
    </row>
    <row r="71" spans="1:2" x14ac:dyDescent="0.2">
      <c r="A71" s="91"/>
      <c r="B71" s="103"/>
    </row>
  </sheetData>
  <sheetProtection sheet="1" objects="1" scenarios="1" selectLockedCells="1"/>
  <mergeCells count="2">
    <mergeCell ref="A2:F2"/>
    <mergeCell ref="G15:H16"/>
  </mergeCells>
  <phoneticPr fontId="4" type="noConversion"/>
  <conditionalFormatting sqref="B5">
    <cfRule type="cellIs" dxfId="1" priority="2" operator="equal">
      <formula>0</formula>
    </cfRule>
  </conditionalFormatting>
  <conditionalFormatting sqref="B6:B7">
    <cfRule type="cellIs" dxfId="0" priority="1" operator="equal">
      <formula>0</formula>
    </cfRule>
  </conditionalFormatting>
  <hyperlinks>
    <hyperlink ref="G15" r:id="rId1" xr:uid="{00000000-0004-0000-0100-000000000000}"/>
    <hyperlink ref="H15" r:id="rId2" display="http://www.lifeway.com/pastors/2015/10/26/three-questions-pastors-often-ask-about-church-finances/" xr:uid="{00000000-0004-0000-0100-000001000000}"/>
    <hyperlink ref="G16" r:id="rId3" display="http://www.lifeway.com/pastors/2015/10/26/three-questions-pastors-often-ask-about-church-finances/" xr:uid="{00000000-0004-0000-0100-000002000000}"/>
    <hyperlink ref="H16" r:id="rId4" display="http://www.lifeway.com/pastors/2015/10/26/three-questions-pastors-often-ask-about-church-finances/" xr:uid="{00000000-0004-0000-0100-000003000000}"/>
  </hyperlinks>
  <printOptions horizontalCentered="1" headings="1"/>
  <pageMargins left="0.7" right="0.7" top="0.75" bottom="0.75" header="0.3" footer="0.3"/>
  <pageSetup scale="66" orientation="portrait" horizontalDpi="0" verticalDpi="0"/>
  <headerFooter>
    <oddFooter>&amp;L&amp;"Calibri Italic,Italic"&amp;8&amp;K000000Church Plant Budget Worksheet Template (June 2020)
another planting resource from &amp;KEA4120www.church-planting.net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46"/>
  <sheetViews>
    <sheetView zoomScaleNormal="120" zoomScalePageLayoutView="120" workbookViewId="0">
      <pane xSplit="1" ySplit="2" topLeftCell="AN127" activePane="bottomRight" state="frozen"/>
      <selection pane="topRight" activeCell="B1" sqref="B1"/>
      <selection pane="bottomLeft" activeCell="A3" sqref="A3"/>
      <selection pane="bottomRight" activeCell="D14" sqref="D14"/>
    </sheetView>
  </sheetViews>
  <sheetFormatPr baseColWidth="10" defaultRowHeight="16" x14ac:dyDescent="0.2"/>
  <cols>
    <col min="1" max="1" width="30.83203125" style="14" bestFit="1" customWidth="1"/>
    <col min="2" max="2" width="10.83203125" style="15" customWidth="1"/>
    <col min="3" max="57" width="10.83203125" style="15"/>
    <col min="58" max="58" width="0" style="15" hidden="1" customWidth="1"/>
    <col min="59" max="16384" width="10.83203125" style="15"/>
  </cols>
  <sheetData>
    <row r="1" spans="1:58" s="13" customFormat="1" ht="24" x14ac:dyDescent="0.2">
      <c r="B1" s="65">
        <f>IF(YEAR(Assumptions!$B$5)=2019,43466,(IF(YEAR(Assumptions!$B$5)=2020,43831,(IF(YEAR(Assumptions!$B$5)=2021,44197,(IF(YEAR(Assumptions!$B$5)=2022,44562,(IF(YEAR(Assumptions!$B$5)=2023,44927,"time to update forumla")))))))))</f>
        <v>44197</v>
      </c>
      <c r="C1" s="65"/>
      <c r="D1" s="65"/>
      <c r="E1" s="65"/>
      <c r="F1" s="65"/>
      <c r="G1" s="65"/>
      <c r="H1" s="65"/>
      <c r="I1" s="65"/>
      <c r="J1" s="65"/>
      <c r="K1" s="65"/>
      <c r="L1" s="65"/>
      <c r="M1" s="65"/>
      <c r="N1" s="65"/>
      <c r="P1" s="65">
        <f>EDATE($B$1,12)</f>
        <v>44562</v>
      </c>
      <c r="Q1" s="65"/>
      <c r="R1" s="65"/>
      <c r="S1" s="65"/>
      <c r="T1" s="65"/>
      <c r="U1" s="65"/>
      <c r="V1" s="65"/>
      <c r="W1" s="65"/>
      <c r="X1" s="65"/>
      <c r="Y1" s="65"/>
      <c r="Z1" s="65"/>
      <c r="AA1" s="65"/>
      <c r="AB1" s="65"/>
      <c r="AD1" s="65">
        <f>EDATE($B$1,24)</f>
        <v>44927</v>
      </c>
      <c r="AE1" s="65"/>
      <c r="AF1" s="65"/>
      <c r="AG1" s="65"/>
      <c r="AH1" s="65"/>
      <c r="AI1" s="65"/>
      <c r="AJ1" s="65"/>
      <c r="AK1" s="65"/>
      <c r="AL1" s="65"/>
      <c r="AM1" s="65"/>
      <c r="AN1" s="65"/>
      <c r="AO1" s="65"/>
      <c r="AP1" s="65"/>
      <c r="AR1" s="65">
        <f>EDATE($B$1,36)</f>
        <v>45292</v>
      </c>
      <c r="AS1" s="65"/>
      <c r="AT1" s="65"/>
      <c r="AU1" s="65"/>
      <c r="AV1" s="65"/>
      <c r="AW1" s="65"/>
      <c r="AX1" s="65"/>
      <c r="AY1" s="65"/>
      <c r="AZ1" s="65"/>
      <c r="BA1" s="65"/>
      <c r="BB1" s="65"/>
      <c r="BC1" s="65"/>
      <c r="BD1" s="65"/>
    </row>
    <row r="2" spans="1:58" x14ac:dyDescent="0.2">
      <c r="B2" s="134">
        <f>$B$1</f>
        <v>44197</v>
      </c>
      <c r="C2" s="134">
        <f>EDATE($B$2,1)</f>
        <v>44228</v>
      </c>
      <c r="D2" s="134">
        <f>EDATE($B$2,2)</f>
        <v>44256</v>
      </c>
      <c r="E2" s="134">
        <f>EDATE($B$2,3)</f>
        <v>44287</v>
      </c>
      <c r="F2" s="134">
        <f>EDATE($B$2,4)</f>
        <v>44317</v>
      </c>
      <c r="G2" s="134">
        <f>EDATE($B$2,5)</f>
        <v>44348</v>
      </c>
      <c r="H2" s="134">
        <f>EDATE($B$2,6)</f>
        <v>44378</v>
      </c>
      <c r="I2" s="134">
        <f>EDATE($B$2,7)</f>
        <v>44409</v>
      </c>
      <c r="J2" s="134">
        <f>EDATE($B$2,8)</f>
        <v>44440</v>
      </c>
      <c r="K2" s="134">
        <f>EDATE($B$2,9)</f>
        <v>44470</v>
      </c>
      <c r="L2" s="134">
        <f>EDATE($B$2,10)</f>
        <v>44501</v>
      </c>
      <c r="M2" s="134">
        <f>EDATE($B$2,11)</f>
        <v>44531</v>
      </c>
      <c r="N2" s="66"/>
      <c r="P2" s="134">
        <f>$P$1</f>
        <v>44562</v>
      </c>
      <c r="Q2" s="134">
        <f>EDATE($P$2,1)</f>
        <v>44593</v>
      </c>
      <c r="R2" s="134">
        <f>EDATE($P$2,2)</f>
        <v>44621</v>
      </c>
      <c r="S2" s="134">
        <f>EDATE($P$2,3)</f>
        <v>44652</v>
      </c>
      <c r="T2" s="134">
        <f>EDATE($P$2,4)</f>
        <v>44682</v>
      </c>
      <c r="U2" s="134">
        <f>EDATE($P$2,5)</f>
        <v>44713</v>
      </c>
      <c r="V2" s="134">
        <f>EDATE($P$2,6)</f>
        <v>44743</v>
      </c>
      <c r="W2" s="134">
        <f>EDATE($P$2,7)</f>
        <v>44774</v>
      </c>
      <c r="X2" s="134">
        <f>EDATE($P$2,8)</f>
        <v>44805</v>
      </c>
      <c r="Y2" s="134">
        <f>EDATE($P$2,9)</f>
        <v>44835</v>
      </c>
      <c r="Z2" s="134">
        <f>EDATE($P$2,10)</f>
        <v>44866</v>
      </c>
      <c r="AA2" s="134">
        <f>EDATE($P$2,11)</f>
        <v>44896</v>
      </c>
      <c r="AB2" s="66"/>
      <c r="AD2" s="134">
        <f>$AD$1</f>
        <v>44927</v>
      </c>
      <c r="AE2" s="134">
        <f>EDATE($AD$2,1)</f>
        <v>44958</v>
      </c>
      <c r="AF2" s="134">
        <f>EDATE($AD$2,2)</f>
        <v>44986</v>
      </c>
      <c r="AG2" s="134">
        <f>EDATE($AD$2,3)</f>
        <v>45017</v>
      </c>
      <c r="AH2" s="134">
        <f>EDATE($AD$2,4)</f>
        <v>45047</v>
      </c>
      <c r="AI2" s="134">
        <f>EDATE($AD$2,5)</f>
        <v>45078</v>
      </c>
      <c r="AJ2" s="134">
        <f>EDATE($AD$2,6)</f>
        <v>45108</v>
      </c>
      <c r="AK2" s="134">
        <f>EDATE($AD$2,7)</f>
        <v>45139</v>
      </c>
      <c r="AL2" s="134">
        <f>EDATE($AD$2,8)</f>
        <v>45170</v>
      </c>
      <c r="AM2" s="134">
        <f>EDATE($AD$2,9)</f>
        <v>45200</v>
      </c>
      <c r="AN2" s="134">
        <f>EDATE($AD$2,10)</f>
        <v>45231</v>
      </c>
      <c r="AO2" s="134">
        <f>EDATE($AD$2,11)</f>
        <v>45261</v>
      </c>
      <c r="AP2" s="66"/>
      <c r="AR2" s="134">
        <f>$AR$1</f>
        <v>45292</v>
      </c>
      <c r="AS2" s="134">
        <f>EDATE($AR$2,1)</f>
        <v>45323</v>
      </c>
      <c r="AT2" s="134">
        <f>EDATE($AR$2,2)</f>
        <v>45352</v>
      </c>
      <c r="AU2" s="134">
        <f>EDATE($AR$2,3)</f>
        <v>45383</v>
      </c>
      <c r="AV2" s="134">
        <f>EDATE($AR$2,4)</f>
        <v>45413</v>
      </c>
      <c r="AW2" s="134">
        <f>EDATE($AR$2,5)</f>
        <v>45444</v>
      </c>
      <c r="AX2" s="134">
        <f>EDATE($AR$2,6)</f>
        <v>45474</v>
      </c>
      <c r="AY2" s="134">
        <f>EDATE($AR$2,7)</f>
        <v>45505</v>
      </c>
      <c r="AZ2" s="134">
        <f>EDATE($AR$2,8)</f>
        <v>45536</v>
      </c>
      <c r="BA2" s="134">
        <f>EDATE($AR$2,9)</f>
        <v>45566</v>
      </c>
      <c r="BB2" s="134">
        <f>EDATE($AR$2,10)</f>
        <v>45597</v>
      </c>
      <c r="BC2" s="134">
        <f>EDATE($AR$2,11)</f>
        <v>45627</v>
      </c>
      <c r="BD2" s="66"/>
    </row>
    <row r="4" spans="1:58" s="19" customFormat="1" ht="19" x14ac:dyDescent="0.2">
      <c r="A4" s="16" t="s">
        <v>1</v>
      </c>
      <c r="B4" s="17"/>
      <c r="C4" s="17"/>
      <c r="D4" s="17"/>
      <c r="E4" s="17"/>
      <c r="F4" s="17"/>
      <c r="G4" s="17"/>
      <c r="H4" s="17"/>
      <c r="I4" s="17"/>
      <c r="J4" s="17"/>
      <c r="K4" s="17"/>
      <c r="L4" s="17"/>
      <c r="M4" s="17"/>
      <c r="N4" s="17"/>
      <c r="O4" s="18"/>
      <c r="P4" s="17"/>
      <c r="Q4" s="17"/>
      <c r="R4" s="17"/>
      <c r="S4" s="17"/>
      <c r="T4" s="17"/>
      <c r="U4" s="17"/>
      <c r="V4" s="17"/>
      <c r="W4" s="17"/>
      <c r="X4" s="17"/>
      <c r="Y4" s="17"/>
      <c r="Z4" s="17"/>
      <c r="AA4" s="17"/>
      <c r="AB4" s="17"/>
      <c r="AC4" s="18"/>
      <c r="AD4" s="17"/>
      <c r="AE4" s="17"/>
      <c r="AF4" s="17"/>
      <c r="AG4" s="17"/>
      <c r="AH4" s="17"/>
      <c r="AI4" s="17"/>
      <c r="AJ4" s="17"/>
      <c r="AK4" s="17"/>
      <c r="AL4" s="17"/>
      <c r="AM4" s="17"/>
      <c r="AN4" s="17"/>
      <c r="AO4" s="17"/>
      <c r="AP4" s="17"/>
      <c r="AQ4" s="18"/>
      <c r="AR4" s="17"/>
      <c r="AS4" s="17"/>
      <c r="AT4" s="17"/>
      <c r="AU4" s="17"/>
      <c r="AV4" s="17"/>
      <c r="AW4" s="17"/>
      <c r="AX4" s="17"/>
      <c r="AY4" s="17"/>
      <c r="AZ4" s="17"/>
      <c r="BA4" s="17"/>
      <c r="BB4" s="17"/>
      <c r="BC4" s="17"/>
      <c r="BD4" s="17"/>
      <c r="BE4" s="18"/>
      <c r="BF4" s="17"/>
    </row>
    <row r="5" spans="1:58" s="23" customFormat="1" ht="19" x14ac:dyDescent="0.2">
      <c r="A5" s="20" t="s">
        <v>96</v>
      </c>
      <c r="B5" s="21"/>
      <c r="C5" s="21"/>
      <c r="D5" s="21"/>
      <c r="E5" s="21"/>
      <c r="F5" s="21"/>
      <c r="G5" s="21"/>
      <c r="H5" s="21"/>
      <c r="I5" s="21"/>
      <c r="J5" s="21"/>
      <c r="K5" s="21"/>
      <c r="L5" s="21"/>
      <c r="M5" s="21"/>
      <c r="N5" s="21"/>
      <c r="O5" s="22"/>
      <c r="P5" s="21"/>
      <c r="Q5" s="21"/>
      <c r="R5" s="21"/>
      <c r="S5" s="21"/>
      <c r="T5" s="21"/>
      <c r="U5" s="21"/>
      <c r="V5" s="21"/>
      <c r="W5" s="21"/>
      <c r="X5" s="21"/>
      <c r="Y5" s="21"/>
      <c r="Z5" s="21"/>
      <c r="AA5" s="21"/>
      <c r="AB5" s="21"/>
      <c r="AC5" s="22"/>
      <c r="AD5" s="21"/>
      <c r="AE5" s="21"/>
      <c r="AF5" s="21"/>
      <c r="AG5" s="21"/>
      <c r="AH5" s="21"/>
      <c r="AI5" s="21"/>
      <c r="AJ5" s="21"/>
      <c r="AK5" s="21"/>
      <c r="AL5" s="21"/>
      <c r="AM5" s="21"/>
      <c r="AN5" s="21"/>
      <c r="AO5" s="21"/>
      <c r="AP5" s="21"/>
      <c r="AQ5" s="22"/>
      <c r="AR5" s="21"/>
      <c r="AS5" s="21"/>
      <c r="AT5" s="21"/>
      <c r="AU5" s="21"/>
      <c r="AV5" s="21"/>
      <c r="AW5" s="21"/>
      <c r="AX5" s="21"/>
      <c r="AY5" s="21"/>
      <c r="AZ5" s="21"/>
      <c r="BA5" s="21"/>
      <c r="BB5" s="21"/>
      <c r="BC5" s="21"/>
      <c r="BD5" s="21"/>
      <c r="BE5" s="22"/>
      <c r="BF5" s="21"/>
    </row>
    <row r="6" spans="1:58" x14ac:dyDescent="0.2">
      <c r="A6" s="146" t="s">
        <v>121</v>
      </c>
      <c r="B6" s="147"/>
      <c r="C6" s="147" t="s">
        <v>222</v>
      </c>
      <c r="D6" s="147">
        <v>40000</v>
      </c>
      <c r="E6" s="147">
        <v>4000</v>
      </c>
      <c r="F6" s="147">
        <v>4000</v>
      </c>
      <c r="G6" s="147">
        <v>4000</v>
      </c>
      <c r="H6" s="147">
        <v>4000</v>
      </c>
      <c r="I6" s="147">
        <v>4000</v>
      </c>
      <c r="J6" s="147">
        <v>4000</v>
      </c>
      <c r="K6" s="147">
        <v>4000</v>
      </c>
      <c r="L6" s="147">
        <v>4000</v>
      </c>
      <c r="M6" s="147">
        <v>4000</v>
      </c>
      <c r="N6" s="51">
        <f>SUM(B6:M6)</f>
        <v>76000</v>
      </c>
      <c r="O6" s="25"/>
      <c r="P6" s="147">
        <v>4000</v>
      </c>
      <c r="Q6" s="147">
        <v>4000</v>
      </c>
      <c r="R6" s="147">
        <v>4000</v>
      </c>
      <c r="S6" s="147">
        <v>4000</v>
      </c>
      <c r="T6" s="147">
        <v>4000</v>
      </c>
      <c r="U6" s="147">
        <v>4000</v>
      </c>
      <c r="V6" s="147">
        <v>4000</v>
      </c>
      <c r="W6" s="147">
        <v>4000</v>
      </c>
      <c r="X6" s="147">
        <v>4000</v>
      </c>
      <c r="Y6" s="147">
        <v>4000</v>
      </c>
      <c r="Z6" s="147">
        <v>4000</v>
      </c>
      <c r="AA6" s="147">
        <v>4000</v>
      </c>
      <c r="AB6" s="51">
        <f t="shared" ref="AB6:AB10" si="0">SUM(P6:AA6)</f>
        <v>48000</v>
      </c>
      <c r="AC6" s="25"/>
      <c r="AD6" s="147">
        <v>2000</v>
      </c>
      <c r="AE6" s="147">
        <v>2000</v>
      </c>
      <c r="AF6" s="147">
        <v>2000</v>
      </c>
      <c r="AG6" s="147">
        <v>2000</v>
      </c>
      <c r="AH6" s="147">
        <v>2000</v>
      </c>
      <c r="AI6" s="147">
        <v>2000</v>
      </c>
      <c r="AJ6" s="147">
        <v>2000</v>
      </c>
      <c r="AK6" s="147">
        <v>2000</v>
      </c>
      <c r="AL6" s="147">
        <v>2000</v>
      </c>
      <c r="AM6" s="147">
        <v>2000</v>
      </c>
      <c r="AN6" s="147">
        <v>2000</v>
      </c>
      <c r="AO6" s="147">
        <v>2000</v>
      </c>
      <c r="AP6" s="51">
        <f t="shared" ref="AP6:AP10" si="1">SUM(AD6:AO6)</f>
        <v>24000</v>
      </c>
      <c r="AQ6" s="25"/>
      <c r="AR6" s="147"/>
      <c r="AS6" s="147"/>
      <c r="AT6" s="147"/>
      <c r="AU6" s="147"/>
      <c r="AV6" s="147"/>
      <c r="AW6" s="147"/>
      <c r="AX6" s="147"/>
      <c r="AY6" s="147"/>
      <c r="AZ6" s="147"/>
      <c r="BA6" s="147"/>
      <c r="BB6" s="147"/>
      <c r="BC6" s="147"/>
      <c r="BD6" s="51">
        <f t="shared" ref="BD6:BD10" si="2">SUM(AR6:BC6)</f>
        <v>0</v>
      </c>
      <c r="BE6" s="25"/>
      <c r="BF6" s="56">
        <f>SUM(N6,AB6,AP6,BD6)</f>
        <v>148000</v>
      </c>
    </row>
    <row r="7" spans="1:58" x14ac:dyDescent="0.2">
      <c r="A7" s="146" t="s">
        <v>122</v>
      </c>
      <c r="B7" s="147"/>
      <c r="C7" s="147" t="s">
        <v>222</v>
      </c>
      <c r="D7" s="147">
        <v>10000</v>
      </c>
      <c r="E7" s="147">
        <v>2000</v>
      </c>
      <c r="F7" s="147">
        <v>2000</v>
      </c>
      <c r="G7" s="147">
        <v>2000</v>
      </c>
      <c r="H7" s="147">
        <v>2000</v>
      </c>
      <c r="I7" s="147">
        <v>2000</v>
      </c>
      <c r="J7" s="147">
        <v>2000</v>
      </c>
      <c r="K7" s="147">
        <v>2000</v>
      </c>
      <c r="L7" s="147">
        <v>2000</v>
      </c>
      <c r="M7" s="147">
        <v>2000</v>
      </c>
      <c r="N7" s="51">
        <f t="shared" ref="N6:N30" si="3">SUM(B7:M7)</f>
        <v>28000</v>
      </c>
      <c r="O7" s="25"/>
      <c r="P7" s="147">
        <v>2000</v>
      </c>
      <c r="Q7" s="147">
        <v>2000</v>
      </c>
      <c r="R7" s="147">
        <v>2000</v>
      </c>
      <c r="S7" s="147">
        <v>2000</v>
      </c>
      <c r="T7" s="147">
        <v>2000</v>
      </c>
      <c r="U7" s="147">
        <v>2000</v>
      </c>
      <c r="V7" s="147">
        <v>2000</v>
      </c>
      <c r="W7" s="147">
        <v>2000</v>
      </c>
      <c r="X7" s="147">
        <v>2000</v>
      </c>
      <c r="Y7" s="147">
        <v>2000</v>
      </c>
      <c r="Z7" s="147">
        <v>2000</v>
      </c>
      <c r="AA7" s="147">
        <v>2000</v>
      </c>
      <c r="AB7" s="51">
        <f t="shared" si="0"/>
        <v>24000</v>
      </c>
      <c r="AC7" s="25"/>
      <c r="AD7" s="147">
        <v>1000</v>
      </c>
      <c r="AE7" s="147">
        <v>1000</v>
      </c>
      <c r="AF7" s="147">
        <v>1000</v>
      </c>
      <c r="AG7" s="147">
        <v>1000</v>
      </c>
      <c r="AH7" s="147">
        <v>1000</v>
      </c>
      <c r="AI7" s="147">
        <v>1000</v>
      </c>
      <c r="AJ7" s="147">
        <v>1000</v>
      </c>
      <c r="AK7" s="147">
        <v>1000</v>
      </c>
      <c r="AL7" s="147">
        <v>1000</v>
      </c>
      <c r="AM7" s="147">
        <v>1000</v>
      </c>
      <c r="AN7" s="147">
        <v>1000</v>
      </c>
      <c r="AO7" s="147">
        <v>1000</v>
      </c>
      <c r="AP7" s="51">
        <f t="shared" si="1"/>
        <v>12000</v>
      </c>
      <c r="AQ7" s="25"/>
      <c r="AR7" s="147"/>
      <c r="AS7" s="147"/>
      <c r="AT7" s="147"/>
      <c r="AU7" s="147"/>
      <c r="AV7" s="147"/>
      <c r="AW7" s="147"/>
      <c r="AX7" s="147"/>
      <c r="AY7" s="147"/>
      <c r="AZ7" s="147"/>
      <c r="BA7" s="147"/>
      <c r="BB7" s="147"/>
      <c r="BC7" s="147"/>
      <c r="BD7" s="51">
        <f t="shared" si="2"/>
        <v>0</v>
      </c>
      <c r="BE7" s="25"/>
      <c r="BF7" s="56">
        <f t="shared" ref="BF7:BF10" si="4">SUM(N7,AB7,AP7,BD7)</f>
        <v>64000</v>
      </c>
    </row>
    <row r="8" spans="1:58" x14ac:dyDescent="0.2">
      <c r="A8" s="146" t="s">
        <v>123</v>
      </c>
      <c r="B8" s="147"/>
      <c r="C8" s="147" t="s">
        <v>222</v>
      </c>
      <c r="D8" s="147">
        <v>5000</v>
      </c>
      <c r="E8" s="147">
        <v>2500</v>
      </c>
      <c r="F8" s="147">
        <v>2500</v>
      </c>
      <c r="G8" s="147">
        <v>2500</v>
      </c>
      <c r="H8" s="147">
        <v>2500</v>
      </c>
      <c r="I8" s="147">
        <v>2500</v>
      </c>
      <c r="J8" s="147">
        <v>2500</v>
      </c>
      <c r="K8" s="147">
        <v>2500</v>
      </c>
      <c r="L8" s="147">
        <v>2500</v>
      </c>
      <c r="M8" s="147">
        <v>2500</v>
      </c>
      <c r="N8" s="51">
        <f t="shared" si="3"/>
        <v>27500</v>
      </c>
      <c r="O8" s="25"/>
      <c r="P8" s="147">
        <v>2500</v>
      </c>
      <c r="Q8" s="147">
        <v>2500</v>
      </c>
      <c r="R8" s="147">
        <v>2500</v>
      </c>
      <c r="S8" s="147">
        <v>2500</v>
      </c>
      <c r="T8" s="147">
        <v>2500</v>
      </c>
      <c r="U8" s="147">
        <v>2500</v>
      </c>
      <c r="V8" s="147">
        <v>2500</v>
      </c>
      <c r="W8" s="147">
        <v>2500</v>
      </c>
      <c r="X8" s="147">
        <v>2500</v>
      </c>
      <c r="Y8" s="147">
        <v>2500</v>
      </c>
      <c r="Z8" s="147">
        <v>2500</v>
      </c>
      <c r="AA8" s="147">
        <v>2500</v>
      </c>
      <c r="AB8" s="51">
        <f t="shared" si="0"/>
        <v>30000</v>
      </c>
      <c r="AC8" s="25"/>
      <c r="AD8" s="147">
        <v>1000</v>
      </c>
      <c r="AE8" s="147">
        <v>1000</v>
      </c>
      <c r="AF8" s="147">
        <v>1000</v>
      </c>
      <c r="AG8" s="147">
        <v>1000</v>
      </c>
      <c r="AH8" s="147">
        <v>1000</v>
      </c>
      <c r="AI8" s="147">
        <v>1000</v>
      </c>
      <c r="AJ8" s="147">
        <v>1000</v>
      </c>
      <c r="AK8" s="147">
        <v>1000</v>
      </c>
      <c r="AL8" s="147">
        <v>1000</v>
      </c>
      <c r="AM8" s="147">
        <v>1000</v>
      </c>
      <c r="AN8" s="147">
        <v>1000</v>
      </c>
      <c r="AO8" s="147">
        <v>1000</v>
      </c>
      <c r="AP8" s="51">
        <f t="shared" si="1"/>
        <v>12000</v>
      </c>
      <c r="AQ8" s="25"/>
      <c r="AR8" s="147"/>
      <c r="AS8" s="147"/>
      <c r="AT8" s="147"/>
      <c r="AU8" s="147"/>
      <c r="AV8" s="147"/>
      <c r="AW8" s="147"/>
      <c r="AX8" s="147"/>
      <c r="AY8" s="147"/>
      <c r="AZ8" s="147"/>
      <c r="BA8" s="147"/>
      <c r="BB8" s="147"/>
      <c r="BC8" s="147"/>
      <c r="BD8" s="51">
        <f t="shared" si="2"/>
        <v>0</v>
      </c>
      <c r="BE8" s="25"/>
      <c r="BF8" s="56">
        <f t="shared" si="4"/>
        <v>69500</v>
      </c>
    </row>
    <row r="9" spans="1:58" ht="17" thickBot="1" x14ac:dyDescent="0.25">
      <c r="A9" s="146" t="s">
        <v>124</v>
      </c>
      <c r="B9" s="148"/>
      <c r="C9" s="148" t="s">
        <v>222</v>
      </c>
      <c r="D9" s="148">
        <v>1000</v>
      </c>
      <c r="E9" s="148">
        <v>1500</v>
      </c>
      <c r="F9" s="148">
        <v>1500</v>
      </c>
      <c r="G9" s="148">
        <v>1500</v>
      </c>
      <c r="H9" s="148">
        <v>1500</v>
      </c>
      <c r="I9" s="148">
        <v>1500</v>
      </c>
      <c r="J9" s="148">
        <v>1500</v>
      </c>
      <c r="K9" s="148">
        <v>1500</v>
      </c>
      <c r="L9" s="148">
        <v>1500</v>
      </c>
      <c r="M9" s="148">
        <v>1500</v>
      </c>
      <c r="N9" s="52">
        <f t="shared" si="3"/>
        <v>14500</v>
      </c>
      <c r="O9" s="25"/>
      <c r="P9" s="148">
        <v>1500</v>
      </c>
      <c r="Q9" s="148">
        <v>1500</v>
      </c>
      <c r="R9" s="148">
        <v>1500</v>
      </c>
      <c r="S9" s="148">
        <v>1500</v>
      </c>
      <c r="T9" s="148">
        <v>1500</v>
      </c>
      <c r="U9" s="148">
        <v>1500</v>
      </c>
      <c r="V9" s="148">
        <v>1500</v>
      </c>
      <c r="W9" s="148">
        <v>1500</v>
      </c>
      <c r="X9" s="148">
        <v>1500</v>
      </c>
      <c r="Y9" s="148">
        <v>1500</v>
      </c>
      <c r="Z9" s="148">
        <v>1500</v>
      </c>
      <c r="AA9" s="148">
        <v>1500</v>
      </c>
      <c r="AB9" s="52">
        <f t="shared" si="0"/>
        <v>18000</v>
      </c>
      <c r="AC9" s="25"/>
      <c r="AD9" s="148">
        <v>500</v>
      </c>
      <c r="AE9" s="148">
        <v>500</v>
      </c>
      <c r="AF9" s="148">
        <v>500</v>
      </c>
      <c r="AG9" s="148">
        <v>500</v>
      </c>
      <c r="AH9" s="148">
        <v>500</v>
      </c>
      <c r="AI9" s="148">
        <v>500</v>
      </c>
      <c r="AJ9" s="148">
        <v>500</v>
      </c>
      <c r="AK9" s="148">
        <v>500</v>
      </c>
      <c r="AL9" s="148">
        <v>500</v>
      </c>
      <c r="AM9" s="148">
        <v>500</v>
      </c>
      <c r="AN9" s="148">
        <v>500</v>
      </c>
      <c r="AO9" s="148">
        <v>500</v>
      </c>
      <c r="AP9" s="52">
        <f t="shared" si="1"/>
        <v>6000</v>
      </c>
      <c r="AQ9" s="25"/>
      <c r="AR9" s="148"/>
      <c r="AS9" s="148"/>
      <c r="AT9" s="148"/>
      <c r="AU9" s="148"/>
      <c r="AV9" s="148"/>
      <c r="AW9" s="148"/>
      <c r="AX9" s="148"/>
      <c r="AY9" s="148"/>
      <c r="AZ9" s="148"/>
      <c r="BA9" s="148"/>
      <c r="BB9" s="148"/>
      <c r="BC9" s="148"/>
      <c r="BD9" s="52">
        <f t="shared" si="2"/>
        <v>0</v>
      </c>
      <c r="BE9" s="25"/>
      <c r="BF9" s="57">
        <f t="shared" si="4"/>
        <v>38500</v>
      </c>
    </row>
    <row r="10" spans="1:58" x14ac:dyDescent="0.2">
      <c r="A10" s="50" t="s">
        <v>97</v>
      </c>
      <c r="B10" s="27">
        <f>SUM(B6:B9)</f>
        <v>0</v>
      </c>
      <c r="C10" s="27">
        <f t="shared" ref="C10:M10" si="5">SUM(C6:C9)</f>
        <v>0</v>
      </c>
      <c r="D10" s="27">
        <f t="shared" si="5"/>
        <v>56000</v>
      </c>
      <c r="E10" s="27">
        <f t="shared" si="5"/>
        <v>10000</v>
      </c>
      <c r="F10" s="27">
        <f t="shared" si="5"/>
        <v>10000</v>
      </c>
      <c r="G10" s="27">
        <f t="shared" si="5"/>
        <v>10000</v>
      </c>
      <c r="H10" s="27">
        <f t="shared" si="5"/>
        <v>10000</v>
      </c>
      <c r="I10" s="27">
        <f t="shared" si="5"/>
        <v>10000</v>
      </c>
      <c r="J10" s="27">
        <f t="shared" si="5"/>
        <v>10000</v>
      </c>
      <c r="K10" s="27">
        <f t="shared" si="5"/>
        <v>10000</v>
      </c>
      <c r="L10" s="27">
        <f t="shared" si="5"/>
        <v>10000</v>
      </c>
      <c r="M10" s="27">
        <f>SUM(M6:M9)</f>
        <v>10000</v>
      </c>
      <c r="N10" s="53">
        <f t="shared" si="3"/>
        <v>146000</v>
      </c>
      <c r="O10" s="25"/>
      <c r="P10" s="27">
        <f>SUM(P6:P9)</f>
        <v>10000</v>
      </c>
      <c r="Q10" s="27">
        <f t="shared" ref="Q10" si="6">SUM(Q6:Q9)</f>
        <v>10000</v>
      </c>
      <c r="R10" s="27">
        <f t="shared" ref="R10" si="7">SUM(R6:R9)</f>
        <v>10000</v>
      </c>
      <c r="S10" s="27">
        <f t="shared" ref="S10" si="8">SUM(S6:S9)</f>
        <v>10000</v>
      </c>
      <c r="T10" s="27">
        <f t="shared" ref="T10" si="9">SUM(T6:T9)</f>
        <v>10000</v>
      </c>
      <c r="U10" s="27">
        <f t="shared" ref="U10" si="10">SUM(U6:U9)</f>
        <v>10000</v>
      </c>
      <c r="V10" s="27">
        <f t="shared" ref="V10" si="11">SUM(V6:V9)</f>
        <v>10000</v>
      </c>
      <c r="W10" s="27">
        <f t="shared" ref="W10" si="12">SUM(W6:W9)</f>
        <v>10000</v>
      </c>
      <c r="X10" s="27">
        <f t="shared" ref="X10" si="13">SUM(X6:X9)</f>
        <v>10000</v>
      </c>
      <c r="Y10" s="27">
        <f t="shared" ref="Y10" si="14">SUM(Y6:Y9)</f>
        <v>10000</v>
      </c>
      <c r="Z10" s="27">
        <f t="shared" ref="Z10" si="15">SUM(Z6:Z9)</f>
        <v>10000</v>
      </c>
      <c r="AA10" s="27">
        <f t="shared" ref="AA10" si="16">SUM(AA6:AA9)</f>
        <v>10000</v>
      </c>
      <c r="AB10" s="53">
        <f t="shared" si="0"/>
        <v>120000</v>
      </c>
      <c r="AC10" s="25"/>
      <c r="AD10" s="27">
        <f>SUM(AD6:AD9)</f>
        <v>4500</v>
      </c>
      <c r="AE10" s="27">
        <f t="shared" ref="AE10" si="17">SUM(AE6:AE9)</f>
        <v>4500</v>
      </c>
      <c r="AF10" s="27">
        <f t="shared" ref="AF10" si="18">SUM(AF6:AF9)</f>
        <v>4500</v>
      </c>
      <c r="AG10" s="27">
        <f t="shared" ref="AG10" si="19">SUM(AG6:AG9)</f>
        <v>4500</v>
      </c>
      <c r="AH10" s="27">
        <f t="shared" ref="AH10" si="20">SUM(AH6:AH9)</f>
        <v>4500</v>
      </c>
      <c r="AI10" s="27">
        <f t="shared" ref="AI10" si="21">SUM(AI6:AI9)</f>
        <v>4500</v>
      </c>
      <c r="AJ10" s="27">
        <f t="shared" ref="AJ10" si="22">SUM(AJ6:AJ9)</f>
        <v>4500</v>
      </c>
      <c r="AK10" s="27">
        <f t="shared" ref="AK10" si="23">SUM(AK6:AK9)</f>
        <v>4500</v>
      </c>
      <c r="AL10" s="27">
        <f t="shared" ref="AL10" si="24">SUM(AL6:AL9)</f>
        <v>4500</v>
      </c>
      <c r="AM10" s="27">
        <f t="shared" ref="AM10" si="25">SUM(AM6:AM9)</f>
        <v>4500</v>
      </c>
      <c r="AN10" s="27">
        <f t="shared" ref="AN10" si="26">SUM(AN6:AN9)</f>
        <v>4500</v>
      </c>
      <c r="AO10" s="27">
        <f t="shared" ref="AO10" si="27">SUM(AO6:AO9)</f>
        <v>4500</v>
      </c>
      <c r="AP10" s="53">
        <f t="shared" si="1"/>
        <v>54000</v>
      </c>
      <c r="AQ10" s="25"/>
      <c r="AR10" s="27">
        <f>SUM(AR6:AR9)</f>
        <v>0</v>
      </c>
      <c r="AS10" s="27">
        <f t="shared" ref="AS10" si="28">SUM(AS6:AS9)</f>
        <v>0</v>
      </c>
      <c r="AT10" s="27">
        <f t="shared" ref="AT10" si="29">SUM(AT6:AT9)</f>
        <v>0</v>
      </c>
      <c r="AU10" s="27">
        <f t="shared" ref="AU10" si="30">SUM(AU6:AU9)</f>
        <v>0</v>
      </c>
      <c r="AV10" s="27">
        <f t="shared" ref="AV10" si="31">SUM(AV6:AV9)</f>
        <v>0</v>
      </c>
      <c r="AW10" s="27">
        <f t="shared" ref="AW10" si="32">SUM(AW6:AW9)</f>
        <v>0</v>
      </c>
      <c r="AX10" s="27">
        <f t="shared" ref="AX10" si="33">SUM(AX6:AX9)</f>
        <v>0</v>
      </c>
      <c r="AY10" s="27">
        <f t="shared" ref="AY10" si="34">SUM(AY6:AY9)</f>
        <v>0</v>
      </c>
      <c r="AZ10" s="27">
        <f t="shared" ref="AZ10" si="35">SUM(AZ6:AZ9)</f>
        <v>0</v>
      </c>
      <c r="BA10" s="27">
        <f t="shared" ref="BA10" si="36">SUM(BA6:BA9)</f>
        <v>0</v>
      </c>
      <c r="BB10" s="27">
        <f t="shared" ref="BB10" si="37">SUM(BB6:BB9)</f>
        <v>0</v>
      </c>
      <c r="BC10" s="27">
        <f t="shared" ref="BC10" si="38">SUM(BC6:BC9)</f>
        <v>0</v>
      </c>
      <c r="BD10" s="53">
        <f t="shared" si="2"/>
        <v>0</v>
      </c>
      <c r="BE10" s="25"/>
      <c r="BF10" s="56">
        <f t="shared" si="4"/>
        <v>320000</v>
      </c>
    </row>
    <row r="11" spans="1:58" x14ac:dyDescent="0.2">
      <c r="A11" s="26"/>
      <c r="B11" s="27"/>
      <c r="C11" s="27"/>
      <c r="D11" s="27"/>
      <c r="E11" s="27"/>
      <c r="F11" s="27"/>
      <c r="G11" s="27"/>
      <c r="H11" s="27"/>
      <c r="I11" s="27"/>
      <c r="J11" s="27"/>
      <c r="K11" s="27"/>
      <c r="L11" s="27"/>
      <c r="M11" s="27"/>
      <c r="N11" s="53"/>
      <c r="O11" s="25"/>
      <c r="P11" s="27"/>
      <c r="Q11" s="27"/>
      <c r="R11" s="27"/>
      <c r="S11" s="27"/>
      <c r="T11" s="27"/>
      <c r="U11" s="27"/>
      <c r="V11" s="27"/>
      <c r="W11" s="27"/>
      <c r="X11" s="27"/>
      <c r="Y11" s="27"/>
      <c r="Z11" s="27"/>
      <c r="AA11" s="27"/>
      <c r="AB11" s="53"/>
      <c r="AC11" s="25"/>
      <c r="AD11" s="27"/>
      <c r="AE11" s="27"/>
      <c r="AF11" s="27"/>
      <c r="AG11" s="27"/>
      <c r="AH11" s="27"/>
      <c r="AI11" s="27"/>
      <c r="AJ11" s="27"/>
      <c r="AK11" s="27"/>
      <c r="AL11" s="27"/>
      <c r="AM11" s="27"/>
      <c r="AN11" s="27"/>
      <c r="AO11" s="27"/>
      <c r="AP11" s="53"/>
      <c r="AQ11" s="25"/>
      <c r="AR11" s="27"/>
      <c r="AS11" s="27"/>
      <c r="AT11" s="27"/>
      <c r="AU11" s="27"/>
      <c r="AV11" s="27"/>
      <c r="AW11" s="27"/>
      <c r="AX11" s="27"/>
      <c r="AY11" s="27"/>
      <c r="AZ11" s="27"/>
      <c r="BA11" s="27"/>
      <c r="BB11" s="27"/>
      <c r="BC11" s="27"/>
      <c r="BD11" s="53"/>
      <c r="BE11" s="25"/>
      <c r="BF11" s="56"/>
    </row>
    <row r="12" spans="1:58" s="23" customFormat="1" ht="19" x14ac:dyDescent="0.2">
      <c r="A12" s="20" t="s">
        <v>83</v>
      </c>
      <c r="B12" s="21"/>
      <c r="C12" s="21"/>
      <c r="D12" s="21"/>
      <c r="E12" s="21"/>
      <c r="F12" s="21"/>
      <c r="G12" s="21"/>
      <c r="H12" s="21"/>
      <c r="I12" s="21"/>
      <c r="J12" s="21"/>
      <c r="K12" s="21"/>
      <c r="L12" s="21"/>
      <c r="M12" s="21"/>
      <c r="N12" s="21"/>
      <c r="O12" s="22"/>
      <c r="P12" s="21"/>
      <c r="Q12" s="21"/>
      <c r="R12" s="21"/>
      <c r="S12" s="21"/>
      <c r="T12" s="21"/>
      <c r="U12" s="21"/>
      <c r="V12" s="21"/>
      <c r="W12" s="21"/>
      <c r="X12" s="21"/>
      <c r="Y12" s="21"/>
      <c r="Z12" s="21"/>
      <c r="AA12" s="21"/>
      <c r="AB12" s="21"/>
      <c r="AC12" s="22"/>
      <c r="AD12" s="21"/>
      <c r="AE12" s="21"/>
      <c r="AF12" s="21"/>
      <c r="AG12" s="21"/>
      <c r="AH12" s="21"/>
      <c r="AI12" s="21"/>
      <c r="AJ12" s="21"/>
      <c r="AK12" s="21"/>
      <c r="AL12" s="21"/>
      <c r="AM12" s="21"/>
      <c r="AN12" s="21"/>
      <c r="AO12" s="21"/>
      <c r="AP12" s="21"/>
      <c r="AQ12" s="22"/>
      <c r="AR12" s="21"/>
      <c r="AS12" s="21"/>
      <c r="AT12" s="21"/>
      <c r="AU12" s="21"/>
      <c r="AV12" s="21"/>
      <c r="AW12" s="21"/>
      <c r="AX12" s="21"/>
      <c r="AY12" s="21"/>
      <c r="AZ12" s="21"/>
      <c r="BA12" s="21"/>
      <c r="BB12" s="21"/>
      <c r="BC12" s="21"/>
      <c r="BD12" s="21"/>
      <c r="BE12" s="22"/>
      <c r="BF12" s="21"/>
    </row>
    <row r="13" spans="1:58" x14ac:dyDescent="0.2">
      <c r="A13" s="146" t="s">
        <v>107</v>
      </c>
      <c r="B13" s="147"/>
      <c r="C13" s="147"/>
      <c r="D13" s="147"/>
      <c r="E13" s="147"/>
      <c r="F13" s="147"/>
      <c r="G13" s="147"/>
      <c r="H13" s="147"/>
      <c r="I13" s="147"/>
      <c r="J13" s="147"/>
      <c r="K13" s="147"/>
      <c r="L13" s="147"/>
      <c r="M13" s="147"/>
      <c r="N13" s="54">
        <f t="shared" si="3"/>
        <v>0</v>
      </c>
      <c r="O13" s="25"/>
      <c r="P13" s="147"/>
      <c r="Q13" s="147"/>
      <c r="R13" s="147"/>
      <c r="S13" s="147"/>
      <c r="T13" s="147"/>
      <c r="U13" s="147"/>
      <c r="V13" s="147"/>
      <c r="W13" s="147"/>
      <c r="X13" s="147"/>
      <c r="Y13" s="147"/>
      <c r="Z13" s="147"/>
      <c r="AA13" s="147"/>
      <c r="AB13" s="54">
        <f t="shared" ref="AB13" si="39">SUM(P13:AA13)</f>
        <v>0</v>
      </c>
      <c r="AC13" s="25"/>
      <c r="AD13" s="147"/>
      <c r="AE13" s="147"/>
      <c r="AF13" s="147"/>
      <c r="AG13" s="147"/>
      <c r="AH13" s="147"/>
      <c r="AI13" s="147"/>
      <c r="AJ13" s="147"/>
      <c r="AK13" s="147"/>
      <c r="AL13" s="147"/>
      <c r="AM13" s="147"/>
      <c r="AN13" s="147"/>
      <c r="AO13" s="147"/>
      <c r="AP13" s="54">
        <f t="shared" ref="AP13" si="40">SUM(AD13:AO13)</f>
        <v>0</v>
      </c>
      <c r="AQ13" s="25"/>
      <c r="AR13" s="147"/>
      <c r="AS13" s="147"/>
      <c r="AT13" s="147"/>
      <c r="AU13" s="147"/>
      <c r="AV13" s="147"/>
      <c r="AW13" s="147"/>
      <c r="AX13" s="147"/>
      <c r="AY13" s="147"/>
      <c r="AZ13" s="147"/>
      <c r="BA13" s="147"/>
      <c r="BB13" s="147"/>
      <c r="BC13" s="147"/>
      <c r="BD13" s="54">
        <f t="shared" ref="BD13" si="41">SUM(AR13:BC13)</f>
        <v>0</v>
      </c>
      <c r="BE13" s="25"/>
      <c r="BF13" s="56">
        <f t="shared" ref="BF13:BF17" si="42">SUM(N13,AB13,AP13,BD13)</f>
        <v>0</v>
      </c>
    </row>
    <row r="14" spans="1:58" x14ac:dyDescent="0.2">
      <c r="A14" s="146" t="s">
        <v>105</v>
      </c>
      <c r="B14" s="147"/>
      <c r="C14" s="147"/>
      <c r="D14" s="147"/>
      <c r="E14" s="147"/>
      <c r="F14" s="147"/>
      <c r="G14" s="147"/>
      <c r="H14" s="147"/>
      <c r="I14" s="147">
        <v>1000</v>
      </c>
      <c r="J14" s="147">
        <v>1000</v>
      </c>
      <c r="K14" s="147">
        <v>1000</v>
      </c>
      <c r="L14" s="147">
        <v>1000</v>
      </c>
      <c r="M14" s="147">
        <v>1000</v>
      </c>
      <c r="N14" s="54">
        <f>SUM(B14:M14)</f>
        <v>5000</v>
      </c>
      <c r="O14" s="25"/>
      <c r="P14" s="147">
        <v>1000</v>
      </c>
      <c r="Q14" s="147">
        <v>1000</v>
      </c>
      <c r="R14" s="147">
        <v>1000</v>
      </c>
      <c r="S14" s="147">
        <v>1000</v>
      </c>
      <c r="T14" s="147">
        <v>1000</v>
      </c>
      <c r="U14" s="147">
        <v>1000</v>
      </c>
      <c r="V14" s="147">
        <v>1000</v>
      </c>
      <c r="W14" s="147">
        <v>1000</v>
      </c>
      <c r="X14" s="147">
        <v>1000</v>
      </c>
      <c r="Y14" s="147">
        <v>1000</v>
      </c>
      <c r="Z14" s="147">
        <v>1000</v>
      </c>
      <c r="AA14" s="147">
        <v>1000</v>
      </c>
      <c r="AB14" s="54">
        <f>SUM(P14:AA14)</f>
        <v>12000</v>
      </c>
      <c r="AC14" s="25"/>
      <c r="AD14" s="147">
        <v>1000</v>
      </c>
      <c r="AE14" s="147">
        <v>1000</v>
      </c>
      <c r="AF14" s="147">
        <v>1000</v>
      </c>
      <c r="AG14" s="147">
        <v>1000</v>
      </c>
      <c r="AH14" s="147">
        <v>1000</v>
      </c>
      <c r="AI14" s="147">
        <v>1000</v>
      </c>
      <c r="AJ14" s="147">
        <v>1000</v>
      </c>
      <c r="AK14" s="147">
        <v>1000</v>
      </c>
      <c r="AL14" s="147">
        <v>1000</v>
      </c>
      <c r="AM14" s="147">
        <v>1000</v>
      </c>
      <c r="AN14" s="147">
        <v>1000</v>
      </c>
      <c r="AO14" s="147">
        <v>1000</v>
      </c>
      <c r="AP14" s="54">
        <f>SUM(AD14:AO14)</f>
        <v>12000</v>
      </c>
      <c r="AQ14" s="25"/>
      <c r="AR14" s="147">
        <v>1000</v>
      </c>
      <c r="AS14" s="147">
        <v>1000</v>
      </c>
      <c r="AT14" s="147">
        <v>1000</v>
      </c>
      <c r="AU14" s="147">
        <v>1000</v>
      </c>
      <c r="AV14" s="147">
        <v>1000</v>
      </c>
      <c r="AW14" s="147">
        <v>1000</v>
      </c>
      <c r="AX14" s="147">
        <v>1000</v>
      </c>
      <c r="AY14" s="147">
        <v>1000</v>
      </c>
      <c r="AZ14" s="147">
        <v>1000</v>
      </c>
      <c r="BA14" s="147">
        <v>1000</v>
      </c>
      <c r="BB14" s="147">
        <v>1000</v>
      </c>
      <c r="BC14" s="147">
        <v>1000</v>
      </c>
      <c r="BD14" s="54">
        <f>SUM(AR14:BC14)</f>
        <v>12000</v>
      </c>
      <c r="BE14" s="25"/>
      <c r="BF14" s="56">
        <f t="shared" si="42"/>
        <v>41000</v>
      </c>
    </row>
    <row r="15" spans="1:58" x14ac:dyDescent="0.2">
      <c r="A15" s="146" t="s">
        <v>106</v>
      </c>
      <c r="B15" s="147"/>
      <c r="C15" s="147"/>
      <c r="D15" s="147"/>
      <c r="E15" s="147"/>
      <c r="F15" s="147"/>
      <c r="G15" s="147"/>
      <c r="H15" s="147"/>
      <c r="I15" s="147">
        <v>1000</v>
      </c>
      <c r="J15" s="147">
        <v>1000</v>
      </c>
      <c r="K15" s="147">
        <v>1000</v>
      </c>
      <c r="L15" s="147">
        <v>1000</v>
      </c>
      <c r="M15" s="147">
        <v>1000</v>
      </c>
      <c r="N15" s="54">
        <f t="shared" ref="N15" si="43">SUM(B15:M15)</f>
        <v>5000</v>
      </c>
      <c r="O15" s="25"/>
      <c r="P15" s="147">
        <v>1000</v>
      </c>
      <c r="Q15" s="147">
        <v>1000</v>
      </c>
      <c r="R15" s="147">
        <v>1000</v>
      </c>
      <c r="S15" s="147">
        <v>1000</v>
      </c>
      <c r="T15" s="147">
        <v>1000</v>
      </c>
      <c r="U15" s="147">
        <v>1000</v>
      </c>
      <c r="V15" s="147">
        <v>1000</v>
      </c>
      <c r="W15" s="147">
        <v>1000</v>
      </c>
      <c r="X15" s="147">
        <v>1000</v>
      </c>
      <c r="Y15" s="147">
        <v>1000</v>
      </c>
      <c r="Z15" s="147">
        <v>1000</v>
      </c>
      <c r="AA15" s="147">
        <v>1000</v>
      </c>
      <c r="AB15" s="54">
        <f t="shared" ref="AB15" si="44">SUM(P15:AA15)</f>
        <v>12000</v>
      </c>
      <c r="AC15" s="25"/>
      <c r="AD15" s="147">
        <v>1000</v>
      </c>
      <c r="AE15" s="147">
        <v>1000</v>
      </c>
      <c r="AF15" s="147">
        <v>1000</v>
      </c>
      <c r="AG15" s="147">
        <v>1000</v>
      </c>
      <c r="AH15" s="147">
        <v>1000</v>
      </c>
      <c r="AI15" s="147">
        <v>1000</v>
      </c>
      <c r="AJ15" s="147">
        <v>1000</v>
      </c>
      <c r="AK15" s="147">
        <v>1000</v>
      </c>
      <c r="AL15" s="147">
        <v>1000</v>
      </c>
      <c r="AM15" s="147">
        <v>1000</v>
      </c>
      <c r="AN15" s="147">
        <v>1000</v>
      </c>
      <c r="AO15" s="147">
        <v>1000</v>
      </c>
      <c r="AP15" s="54">
        <f t="shared" ref="AP15" si="45">SUM(AD15:AO15)</f>
        <v>12000</v>
      </c>
      <c r="AQ15" s="25"/>
      <c r="AR15" s="147">
        <v>1000</v>
      </c>
      <c r="AS15" s="147">
        <v>1000</v>
      </c>
      <c r="AT15" s="147">
        <v>1000</v>
      </c>
      <c r="AU15" s="147">
        <v>1000</v>
      </c>
      <c r="AV15" s="147">
        <v>1000</v>
      </c>
      <c r="AW15" s="147">
        <v>1000</v>
      </c>
      <c r="AX15" s="147">
        <v>1000</v>
      </c>
      <c r="AY15" s="147">
        <v>1000</v>
      </c>
      <c r="AZ15" s="147">
        <v>1000</v>
      </c>
      <c r="BA15" s="147">
        <v>1000</v>
      </c>
      <c r="BB15" s="147">
        <v>1000</v>
      </c>
      <c r="BC15" s="147">
        <v>1000</v>
      </c>
      <c r="BD15" s="54">
        <f t="shared" ref="BD15" si="46">SUM(AR15:BC15)</f>
        <v>12000</v>
      </c>
      <c r="BE15" s="25"/>
      <c r="BF15" s="56">
        <f t="shared" ref="BF15" si="47">SUM(N15,AB15,AP15,BD15)</f>
        <v>41000</v>
      </c>
    </row>
    <row r="16" spans="1:58" ht="17" thickBot="1" x14ac:dyDescent="0.25">
      <c r="A16" s="146" t="s">
        <v>125</v>
      </c>
      <c r="B16" s="148"/>
      <c r="C16" s="148"/>
      <c r="D16" s="148"/>
      <c r="E16" s="148"/>
      <c r="F16" s="148"/>
      <c r="G16" s="148"/>
      <c r="H16" s="148"/>
      <c r="I16" s="147">
        <v>1000</v>
      </c>
      <c r="J16" s="147">
        <v>1000</v>
      </c>
      <c r="K16" s="147">
        <v>1000</v>
      </c>
      <c r="L16" s="147">
        <v>1000</v>
      </c>
      <c r="M16" s="147">
        <v>1000</v>
      </c>
      <c r="N16" s="55">
        <f t="shared" si="3"/>
        <v>5000</v>
      </c>
      <c r="O16" s="25"/>
      <c r="P16" s="147">
        <v>1000</v>
      </c>
      <c r="Q16" s="147">
        <v>1000</v>
      </c>
      <c r="R16" s="147">
        <v>1000</v>
      </c>
      <c r="S16" s="147">
        <v>1000</v>
      </c>
      <c r="T16" s="147">
        <v>1000</v>
      </c>
      <c r="U16" s="147">
        <v>1000</v>
      </c>
      <c r="V16" s="147">
        <v>1000</v>
      </c>
      <c r="W16" s="147">
        <v>1000</v>
      </c>
      <c r="X16" s="147">
        <v>1000</v>
      </c>
      <c r="Y16" s="147">
        <v>1000</v>
      </c>
      <c r="Z16" s="147">
        <v>1000</v>
      </c>
      <c r="AA16" s="147">
        <v>1000</v>
      </c>
      <c r="AB16" s="55">
        <f t="shared" ref="AB16:AB17" si="48">SUM(P16:AA16)</f>
        <v>12000</v>
      </c>
      <c r="AC16" s="25"/>
      <c r="AD16" s="147">
        <v>1000</v>
      </c>
      <c r="AE16" s="147">
        <v>1000</v>
      </c>
      <c r="AF16" s="147">
        <v>1000</v>
      </c>
      <c r="AG16" s="147">
        <v>1000</v>
      </c>
      <c r="AH16" s="147">
        <v>1000</v>
      </c>
      <c r="AI16" s="147">
        <v>1000</v>
      </c>
      <c r="AJ16" s="147">
        <v>1000</v>
      </c>
      <c r="AK16" s="147">
        <v>1000</v>
      </c>
      <c r="AL16" s="147">
        <v>1000</v>
      </c>
      <c r="AM16" s="147">
        <v>1000</v>
      </c>
      <c r="AN16" s="147">
        <v>1000</v>
      </c>
      <c r="AO16" s="147">
        <v>1000</v>
      </c>
      <c r="AP16" s="55">
        <f t="shared" ref="AP16:AP17" si="49">SUM(AD16:AO16)</f>
        <v>12000</v>
      </c>
      <c r="AQ16" s="25"/>
      <c r="AR16" s="147">
        <v>1000</v>
      </c>
      <c r="AS16" s="147">
        <v>1000</v>
      </c>
      <c r="AT16" s="147">
        <v>1000</v>
      </c>
      <c r="AU16" s="147">
        <v>1000</v>
      </c>
      <c r="AV16" s="147">
        <v>1000</v>
      </c>
      <c r="AW16" s="147">
        <v>1000</v>
      </c>
      <c r="AX16" s="147">
        <v>1000</v>
      </c>
      <c r="AY16" s="147">
        <v>1000</v>
      </c>
      <c r="AZ16" s="147">
        <v>1000</v>
      </c>
      <c r="BA16" s="147">
        <v>1000</v>
      </c>
      <c r="BB16" s="147">
        <v>1000</v>
      </c>
      <c r="BC16" s="147">
        <v>1000</v>
      </c>
      <c r="BD16" s="55">
        <f t="shared" ref="BD16:BD17" si="50">SUM(AR16:BC16)</f>
        <v>12000</v>
      </c>
      <c r="BE16" s="25"/>
      <c r="BF16" s="57">
        <f t="shared" si="42"/>
        <v>41000</v>
      </c>
    </row>
    <row r="17" spans="1:58" x14ac:dyDescent="0.2">
      <c r="A17" s="50" t="s">
        <v>98</v>
      </c>
      <c r="B17" s="27">
        <f>SUM(B13:B16)</f>
        <v>0</v>
      </c>
      <c r="C17" s="27">
        <f t="shared" ref="C17:M17" si="51">SUM(C13:C16)</f>
        <v>0</v>
      </c>
      <c r="D17" s="27">
        <f t="shared" si="51"/>
        <v>0</v>
      </c>
      <c r="E17" s="27">
        <f t="shared" si="51"/>
        <v>0</v>
      </c>
      <c r="F17" s="27">
        <f t="shared" si="51"/>
        <v>0</v>
      </c>
      <c r="G17" s="27">
        <f t="shared" si="51"/>
        <v>0</v>
      </c>
      <c r="H17" s="27">
        <f t="shared" si="51"/>
        <v>0</v>
      </c>
      <c r="I17" s="27">
        <f t="shared" si="51"/>
        <v>3000</v>
      </c>
      <c r="J17" s="27">
        <f t="shared" si="51"/>
        <v>3000</v>
      </c>
      <c r="K17" s="27">
        <f t="shared" si="51"/>
        <v>3000</v>
      </c>
      <c r="L17" s="27">
        <f t="shared" si="51"/>
        <v>3000</v>
      </c>
      <c r="M17" s="27">
        <f t="shared" si="51"/>
        <v>3000</v>
      </c>
      <c r="N17" s="53">
        <f t="shared" si="3"/>
        <v>15000</v>
      </c>
      <c r="O17" s="25"/>
      <c r="P17" s="27">
        <f>SUM(P13:P16)</f>
        <v>3000</v>
      </c>
      <c r="Q17" s="27">
        <f t="shared" ref="Q17" si="52">SUM(Q13:Q16)</f>
        <v>3000</v>
      </c>
      <c r="R17" s="27">
        <f t="shared" ref="R17" si="53">SUM(R13:R16)</f>
        <v>3000</v>
      </c>
      <c r="S17" s="27">
        <f t="shared" ref="S17" si="54">SUM(S13:S16)</f>
        <v>3000</v>
      </c>
      <c r="T17" s="27">
        <f t="shared" ref="T17" si="55">SUM(T13:T16)</f>
        <v>3000</v>
      </c>
      <c r="U17" s="27">
        <f t="shared" ref="U17" si="56">SUM(U13:U16)</f>
        <v>3000</v>
      </c>
      <c r="V17" s="27">
        <f t="shared" ref="V17" si="57">SUM(V13:V16)</f>
        <v>3000</v>
      </c>
      <c r="W17" s="27">
        <f t="shared" ref="W17" si="58">SUM(W13:W16)</f>
        <v>3000</v>
      </c>
      <c r="X17" s="27">
        <f t="shared" ref="X17" si="59">SUM(X13:X16)</f>
        <v>3000</v>
      </c>
      <c r="Y17" s="27">
        <f t="shared" ref="Y17" si="60">SUM(Y13:Y16)</f>
        <v>3000</v>
      </c>
      <c r="Z17" s="27">
        <f t="shared" ref="Z17" si="61">SUM(Z13:Z16)</f>
        <v>3000</v>
      </c>
      <c r="AA17" s="27">
        <f t="shared" ref="AA17" si="62">SUM(AA13:AA16)</f>
        <v>3000</v>
      </c>
      <c r="AB17" s="53">
        <f t="shared" si="48"/>
        <v>36000</v>
      </c>
      <c r="AC17" s="25"/>
      <c r="AD17" s="27">
        <f>SUM(AD13:AD16)</f>
        <v>3000</v>
      </c>
      <c r="AE17" s="27">
        <f t="shared" ref="AE17" si="63">SUM(AE13:AE16)</f>
        <v>3000</v>
      </c>
      <c r="AF17" s="27">
        <f t="shared" ref="AF17" si="64">SUM(AF13:AF16)</f>
        <v>3000</v>
      </c>
      <c r="AG17" s="27">
        <f t="shared" ref="AG17" si="65">SUM(AG13:AG16)</f>
        <v>3000</v>
      </c>
      <c r="AH17" s="27">
        <f t="shared" ref="AH17" si="66">SUM(AH13:AH16)</f>
        <v>3000</v>
      </c>
      <c r="AI17" s="27">
        <f t="shared" ref="AI17" si="67">SUM(AI13:AI16)</f>
        <v>3000</v>
      </c>
      <c r="AJ17" s="27">
        <f t="shared" ref="AJ17" si="68">SUM(AJ13:AJ16)</f>
        <v>3000</v>
      </c>
      <c r="AK17" s="27">
        <f t="shared" ref="AK17" si="69">SUM(AK13:AK16)</f>
        <v>3000</v>
      </c>
      <c r="AL17" s="27">
        <f t="shared" ref="AL17" si="70">SUM(AL13:AL16)</f>
        <v>3000</v>
      </c>
      <c r="AM17" s="27">
        <f t="shared" ref="AM17" si="71">SUM(AM13:AM16)</f>
        <v>3000</v>
      </c>
      <c r="AN17" s="27">
        <f t="shared" ref="AN17" si="72">SUM(AN13:AN16)</f>
        <v>3000</v>
      </c>
      <c r="AO17" s="27">
        <f t="shared" ref="AO17" si="73">SUM(AO13:AO16)</f>
        <v>3000</v>
      </c>
      <c r="AP17" s="53">
        <f t="shared" si="49"/>
        <v>36000</v>
      </c>
      <c r="AQ17" s="25"/>
      <c r="AR17" s="27">
        <f>SUM(AR13:AR16)</f>
        <v>3000</v>
      </c>
      <c r="AS17" s="27">
        <f t="shared" ref="AS17" si="74">SUM(AS13:AS16)</f>
        <v>3000</v>
      </c>
      <c r="AT17" s="27">
        <f t="shared" ref="AT17" si="75">SUM(AT13:AT16)</f>
        <v>3000</v>
      </c>
      <c r="AU17" s="27">
        <f t="shared" ref="AU17" si="76">SUM(AU13:AU16)</f>
        <v>3000</v>
      </c>
      <c r="AV17" s="27">
        <f t="shared" ref="AV17" si="77">SUM(AV13:AV16)</f>
        <v>3000</v>
      </c>
      <c r="AW17" s="27">
        <f t="shared" ref="AW17" si="78">SUM(AW13:AW16)</f>
        <v>3000</v>
      </c>
      <c r="AX17" s="27">
        <f t="shared" ref="AX17" si="79">SUM(AX13:AX16)</f>
        <v>3000</v>
      </c>
      <c r="AY17" s="27">
        <f t="shared" ref="AY17" si="80">SUM(AY13:AY16)</f>
        <v>3000</v>
      </c>
      <c r="AZ17" s="27">
        <f t="shared" ref="AZ17" si="81">SUM(AZ13:AZ16)</f>
        <v>3000</v>
      </c>
      <c r="BA17" s="27">
        <f t="shared" ref="BA17" si="82">SUM(BA13:BA16)</f>
        <v>3000</v>
      </c>
      <c r="BB17" s="27">
        <f t="shared" ref="BB17" si="83">SUM(BB13:BB16)</f>
        <v>3000</v>
      </c>
      <c r="BC17" s="27">
        <f t="shared" ref="BC17" si="84">SUM(BC13:BC16)</f>
        <v>3000</v>
      </c>
      <c r="BD17" s="53">
        <f t="shared" si="50"/>
        <v>36000</v>
      </c>
      <c r="BE17" s="25"/>
      <c r="BF17" s="56">
        <f t="shared" si="42"/>
        <v>123000</v>
      </c>
    </row>
    <row r="18" spans="1:58" x14ac:dyDescent="0.2">
      <c r="A18" s="26"/>
      <c r="B18" s="27"/>
      <c r="C18" s="27"/>
      <c r="D18" s="27"/>
      <c r="E18" s="27"/>
      <c r="F18" s="27"/>
      <c r="G18" s="27"/>
      <c r="H18" s="27"/>
      <c r="I18" s="27"/>
      <c r="J18" s="27"/>
      <c r="K18" s="27"/>
      <c r="L18" s="27"/>
      <c r="M18" s="27"/>
      <c r="N18" s="53"/>
      <c r="O18" s="25"/>
      <c r="P18" s="27"/>
      <c r="Q18" s="27"/>
      <c r="R18" s="27"/>
      <c r="S18" s="27"/>
      <c r="T18" s="27"/>
      <c r="U18" s="27"/>
      <c r="V18" s="27"/>
      <c r="W18" s="27"/>
      <c r="X18" s="27"/>
      <c r="Y18" s="27"/>
      <c r="Z18" s="27"/>
      <c r="AA18" s="27"/>
      <c r="AB18" s="53"/>
      <c r="AC18" s="25"/>
      <c r="AD18" s="27"/>
      <c r="AE18" s="27"/>
      <c r="AF18" s="27"/>
      <c r="AG18" s="27"/>
      <c r="AH18" s="27"/>
      <c r="AI18" s="27"/>
      <c r="AJ18" s="27"/>
      <c r="AK18" s="27"/>
      <c r="AL18" s="27"/>
      <c r="AM18" s="27"/>
      <c r="AN18" s="27"/>
      <c r="AO18" s="27"/>
      <c r="AP18" s="53"/>
      <c r="AQ18" s="25"/>
      <c r="AR18" s="27"/>
      <c r="AS18" s="27"/>
      <c r="AT18" s="27"/>
      <c r="AU18" s="27"/>
      <c r="AV18" s="27"/>
      <c r="AW18" s="27"/>
      <c r="AX18" s="27"/>
      <c r="AY18" s="27"/>
      <c r="AZ18" s="27"/>
      <c r="BA18" s="27"/>
      <c r="BB18" s="27"/>
      <c r="BC18" s="27"/>
      <c r="BD18" s="53"/>
      <c r="BE18" s="25"/>
      <c r="BF18" s="56"/>
    </row>
    <row r="19" spans="1:58" s="23" customFormat="1" ht="19" x14ac:dyDescent="0.2">
      <c r="A19" s="20" t="s">
        <v>2</v>
      </c>
      <c r="B19" s="21"/>
      <c r="C19" s="21"/>
      <c r="D19" s="21"/>
      <c r="E19" s="21"/>
      <c r="F19" s="21"/>
      <c r="G19" s="21"/>
      <c r="H19" s="21"/>
      <c r="I19" s="21"/>
      <c r="J19" s="21"/>
      <c r="K19" s="21"/>
      <c r="L19" s="21"/>
      <c r="M19" s="21"/>
      <c r="N19" s="21"/>
      <c r="O19" s="22"/>
      <c r="P19" s="21"/>
      <c r="Q19" s="21"/>
      <c r="R19" s="21"/>
      <c r="S19" s="21"/>
      <c r="T19" s="21"/>
      <c r="U19" s="21"/>
      <c r="V19" s="21"/>
      <c r="W19" s="21"/>
      <c r="X19" s="21"/>
      <c r="Y19" s="21"/>
      <c r="Z19" s="21"/>
      <c r="AA19" s="21"/>
      <c r="AB19" s="21"/>
      <c r="AC19" s="22"/>
      <c r="AD19" s="21"/>
      <c r="AE19" s="21"/>
      <c r="AF19" s="21"/>
      <c r="AG19" s="21"/>
      <c r="AH19" s="21"/>
      <c r="AI19" s="21"/>
      <c r="AJ19" s="21"/>
      <c r="AK19" s="21"/>
      <c r="AL19" s="21"/>
      <c r="AM19" s="21"/>
      <c r="AN19" s="21"/>
      <c r="AO19" s="21"/>
      <c r="AP19" s="21"/>
      <c r="AQ19" s="22"/>
      <c r="AR19" s="21"/>
      <c r="AS19" s="21"/>
      <c r="AT19" s="21"/>
      <c r="AU19" s="21"/>
      <c r="AV19" s="21"/>
      <c r="AW19" s="21"/>
      <c r="AX19" s="21"/>
      <c r="AY19" s="21"/>
      <c r="AZ19" s="21"/>
      <c r="BA19" s="21"/>
      <c r="BB19" s="21"/>
      <c r="BC19" s="21"/>
      <c r="BD19" s="21"/>
      <c r="BE19" s="22"/>
      <c r="BF19" s="21"/>
    </row>
    <row r="20" spans="1:58" x14ac:dyDescent="0.2">
      <c r="A20" s="146" t="s">
        <v>93</v>
      </c>
      <c r="B20" s="147"/>
      <c r="C20" s="147"/>
      <c r="D20" s="147"/>
      <c r="E20" s="147"/>
      <c r="F20" s="147"/>
      <c r="G20" s="147"/>
      <c r="H20" s="147"/>
      <c r="I20" s="147"/>
      <c r="J20" s="147"/>
      <c r="K20" s="147"/>
      <c r="L20" s="147"/>
      <c r="M20" s="147"/>
      <c r="N20" s="54">
        <f t="shared" si="3"/>
        <v>0</v>
      </c>
      <c r="O20" s="25"/>
      <c r="P20" s="147"/>
      <c r="Q20" s="147"/>
      <c r="R20" s="147"/>
      <c r="S20" s="147"/>
      <c r="T20" s="147"/>
      <c r="U20" s="147"/>
      <c r="V20" s="147"/>
      <c r="W20" s="147"/>
      <c r="X20" s="147"/>
      <c r="Y20" s="147"/>
      <c r="Z20" s="147"/>
      <c r="AA20" s="147"/>
      <c r="AB20" s="54">
        <f t="shared" ref="AB20:AB22" si="85">SUM(P20:AA20)</f>
        <v>0</v>
      </c>
      <c r="AC20" s="25"/>
      <c r="AD20" s="147"/>
      <c r="AE20" s="147"/>
      <c r="AF20" s="147"/>
      <c r="AG20" s="147"/>
      <c r="AH20" s="147"/>
      <c r="AI20" s="147"/>
      <c r="AJ20" s="147"/>
      <c r="AK20" s="147"/>
      <c r="AL20" s="147"/>
      <c r="AM20" s="147"/>
      <c r="AN20" s="147"/>
      <c r="AO20" s="147"/>
      <c r="AP20" s="54">
        <f t="shared" ref="AP20:AP22" si="86">SUM(AD20:AO20)</f>
        <v>0</v>
      </c>
      <c r="AQ20" s="25"/>
      <c r="AR20" s="147"/>
      <c r="AS20" s="147"/>
      <c r="AT20" s="147"/>
      <c r="AU20" s="147"/>
      <c r="AV20" s="147"/>
      <c r="AW20" s="147"/>
      <c r="AX20" s="147"/>
      <c r="AY20" s="147"/>
      <c r="AZ20" s="147"/>
      <c r="BA20" s="147"/>
      <c r="BB20" s="147"/>
      <c r="BC20" s="147"/>
      <c r="BD20" s="54">
        <f t="shared" ref="BD20:BD22" si="87">SUM(AR20:BC20)</f>
        <v>0</v>
      </c>
      <c r="BE20" s="25"/>
      <c r="BF20" s="56">
        <f t="shared" ref="BF20:BF22" si="88">SUM(N20,AB20,AP20,BD20)</f>
        <v>0</v>
      </c>
    </row>
    <row r="21" spans="1:58" ht="17" thickBot="1" x14ac:dyDescent="0.25">
      <c r="A21" s="146" t="s">
        <v>94</v>
      </c>
      <c r="B21" s="148"/>
      <c r="C21" s="148"/>
      <c r="D21" s="148"/>
      <c r="E21" s="148"/>
      <c r="F21" s="148"/>
      <c r="G21" s="148"/>
      <c r="H21" s="148"/>
      <c r="I21" s="148"/>
      <c r="J21" s="148"/>
      <c r="K21" s="148"/>
      <c r="L21" s="148"/>
      <c r="M21" s="148"/>
      <c r="N21" s="55">
        <f t="shared" si="3"/>
        <v>0</v>
      </c>
      <c r="O21" s="25"/>
      <c r="P21" s="148"/>
      <c r="Q21" s="148"/>
      <c r="R21" s="148"/>
      <c r="S21" s="148"/>
      <c r="T21" s="148"/>
      <c r="U21" s="148"/>
      <c r="V21" s="148"/>
      <c r="W21" s="148"/>
      <c r="X21" s="148"/>
      <c r="Y21" s="148"/>
      <c r="Z21" s="148"/>
      <c r="AA21" s="148"/>
      <c r="AB21" s="55">
        <f t="shared" si="85"/>
        <v>0</v>
      </c>
      <c r="AC21" s="25"/>
      <c r="AD21" s="148"/>
      <c r="AE21" s="148"/>
      <c r="AF21" s="148"/>
      <c r="AG21" s="148"/>
      <c r="AH21" s="148"/>
      <c r="AI21" s="148"/>
      <c r="AJ21" s="148"/>
      <c r="AK21" s="148"/>
      <c r="AL21" s="148"/>
      <c r="AM21" s="148"/>
      <c r="AN21" s="148"/>
      <c r="AO21" s="148"/>
      <c r="AP21" s="55">
        <f t="shared" si="86"/>
        <v>0</v>
      </c>
      <c r="AQ21" s="25"/>
      <c r="AR21" s="148"/>
      <c r="AS21" s="148"/>
      <c r="AT21" s="148"/>
      <c r="AU21" s="148"/>
      <c r="AV21" s="148"/>
      <c r="AW21" s="148"/>
      <c r="AX21" s="148"/>
      <c r="AY21" s="148"/>
      <c r="AZ21" s="148"/>
      <c r="BA21" s="148"/>
      <c r="BB21" s="148"/>
      <c r="BC21" s="148"/>
      <c r="BD21" s="55">
        <f t="shared" si="87"/>
        <v>0</v>
      </c>
      <c r="BE21" s="25"/>
      <c r="BF21" s="57">
        <f t="shared" si="88"/>
        <v>0</v>
      </c>
    </row>
    <row r="22" spans="1:58" x14ac:dyDescent="0.2">
      <c r="A22" s="50" t="s">
        <v>99</v>
      </c>
      <c r="B22" s="27">
        <f>SUM(B20:B21)</f>
        <v>0</v>
      </c>
      <c r="C22" s="27">
        <f t="shared" ref="C22:M22" si="89">SUM(C20:C21)</f>
        <v>0</v>
      </c>
      <c r="D22" s="27">
        <f t="shared" si="89"/>
        <v>0</v>
      </c>
      <c r="E22" s="27">
        <f t="shared" si="89"/>
        <v>0</v>
      </c>
      <c r="F22" s="27">
        <f t="shared" si="89"/>
        <v>0</v>
      </c>
      <c r="G22" s="27">
        <f t="shared" si="89"/>
        <v>0</v>
      </c>
      <c r="H22" s="27">
        <f t="shared" si="89"/>
        <v>0</v>
      </c>
      <c r="I22" s="27">
        <f t="shared" si="89"/>
        <v>0</v>
      </c>
      <c r="J22" s="27">
        <f t="shared" si="89"/>
        <v>0</v>
      </c>
      <c r="K22" s="27">
        <f t="shared" si="89"/>
        <v>0</v>
      </c>
      <c r="L22" s="27">
        <f t="shared" si="89"/>
        <v>0</v>
      </c>
      <c r="M22" s="27">
        <f t="shared" si="89"/>
        <v>0</v>
      </c>
      <c r="N22" s="53">
        <f t="shared" si="3"/>
        <v>0</v>
      </c>
      <c r="O22" s="25"/>
      <c r="P22" s="27">
        <f>SUM(P20:P21)</f>
        <v>0</v>
      </c>
      <c r="Q22" s="27">
        <f t="shared" ref="Q22" si="90">SUM(Q20:Q21)</f>
        <v>0</v>
      </c>
      <c r="R22" s="27">
        <f t="shared" ref="R22" si="91">SUM(R20:R21)</f>
        <v>0</v>
      </c>
      <c r="S22" s="27">
        <f t="shared" ref="S22" si="92">SUM(S20:S21)</f>
        <v>0</v>
      </c>
      <c r="T22" s="27">
        <f t="shared" ref="T22" si="93">SUM(T20:T21)</f>
        <v>0</v>
      </c>
      <c r="U22" s="27">
        <f t="shared" ref="U22" si="94">SUM(U20:U21)</f>
        <v>0</v>
      </c>
      <c r="V22" s="27">
        <f t="shared" ref="V22" si="95">SUM(V20:V21)</f>
        <v>0</v>
      </c>
      <c r="W22" s="27">
        <f t="shared" ref="W22" si="96">SUM(W20:W21)</f>
        <v>0</v>
      </c>
      <c r="X22" s="27">
        <f t="shared" ref="X22" si="97">SUM(X20:X21)</f>
        <v>0</v>
      </c>
      <c r="Y22" s="27">
        <f t="shared" ref="Y22" si="98">SUM(Y20:Y21)</f>
        <v>0</v>
      </c>
      <c r="Z22" s="27">
        <f t="shared" ref="Z22" si="99">SUM(Z20:Z21)</f>
        <v>0</v>
      </c>
      <c r="AA22" s="27">
        <f t="shared" ref="AA22" si="100">SUM(AA20:AA21)</f>
        <v>0</v>
      </c>
      <c r="AB22" s="53">
        <f t="shared" si="85"/>
        <v>0</v>
      </c>
      <c r="AC22" s="25"/>
      <c r="AD22" s="27">
        <f>SUM(AD20:AD21)</f>
        <v>0</v>
      </c>
      <c r="AE22" s="27">
        <f t="shared" ref="AE22" si="101">SUM(AE20:AE21)</f>
        <v>0</v>
      </c>
      <c r="AF22" s="27">
        <f t="shared" ref="AF22" si="102">SUM(AF20:AF21)</f>
        <v>0</v>
      </c>
      <c r="AG22" s="27">
        <f t="shared" ref="AG22" si="103">SUM(AG20:AG21)</f>
        <v>0</v>
      </c>
      <c r="AH22" s="27">
        <f t="shared" ref="AH22" si="104">SUM(AH20:AH21)</f>
        <v>0</v>
      </c>
      <c r="AI22" s="27">
        <f t="shared" ref="AI22" si="105">SUM(AI20:AI21)</f>
        <v>0</v>
      </c>
      <c r="AJ22" s="27">
        <f t="shared" ref="AJ22" si="106">SUM(AJ20:AJ21)</f>
        <v>0</v>
      </c>
      <c r="AK22" s="27">
        <f t="shared" ref="AK22" si="107">SUM(AK20:AK21)</f>
        <v>0</v>
      </c>
      <c r="AL22" s="27">
        <f t="shared" ref="AL22" si="108">SUM(AL20:AL21)</f>
        <v>0</v>
      </c>
      <c r="AM22" s="27">
        <f t="shared" ref="AM22" si="109">SUM(AM20:AM21)</f>
        <v>0</v>
      </c>
      <c r="AN22" s="27">
        <f t="shared" ref="AN22" si="110">SUM(AN20:AN21)</f>
        <v>0</v>
      </c>
      <c r="AO22" s="27">
        <f t="shared" ref="AO22" si="111">SUM(AO20:AO21)</f>
        <v>0</v>
      </c>
      <c r="AP22" s="53">
        <f t="shared" si="86"/>
        <v>0</v>
      </c>
      <c r="AQ22" s="25"/>
      <c r="AR22" s="27">
        <f>SUM(AR20:AR21)</f>
        <v>0</v>
      </c>
      <c r="AS22" s="27">
        <f t="shared" ref="AS22" si="112">SUM(AS20:AS21)</f>
        <v>0</v>
      </c>
      <c r="AT22" s="27">
        <f t="shared" ref="AT22" si="113">SUM(AT20:AT21)</f>
        <v>0</v>
      </c>
      <c r="AU22" s="27">
        <f t="shared" ref="AU22" si="114">SUM(AU20:AU21)</f>
        <v>0</v>
      </c>
      <c r="AV22" s="27">
        <f t="shared" ref="AV22" si="115">SUM(AV20:AV21)</f>
        <v>0</v>
      </c>
      <c r="AW22" s="27">
        <f t="shared" ref="AW22" si="116">SUM(AW20:AW21)</f>
        <v>0</v>
      </c>
      <c r="AX22" s="27">
        <f t="shared" ref="AX22" si="117">SUM(AX20:AX21)</f>
        <v>0</v>
      </c>
      <c r="AY22" s="27">
        <f t="shared" ref="AY22" si="118">SUM(AY20:AY21)</f>
        <v>0</v>
      </c>
      <c r="AZ22" s="27">
        <f t="shared" ref="AZ22" si="119">SUM(AZ20:AZ21)</f>
        <v>0</v>
      </c>
      <c r="BA22" s="27">
        <f t="shared" ref="BA22" si="120">SUM(BA20:BA21)</f>
        <v>0</v>
      </c>
      <c r="BB22" s="27">
        <f t="shared" ref="BB22" si="121">SUM(BB20:BB21)</f>
        <v>0</v>
      </c>
      <c r="BC22" s="27">
        <f t="shared" ref="BC22" si="122">SUM(BC20:BC21)</f>
        <v>0</v>
      </c>
      <c r="BD22" s="53">
        <f t="shared" si="87"/>
        <v>0</v>
      </c>
      <c r="BE22" s="25"/>
      <c r="BF22" s="56">
        <f t="shared" si="88"/>
        <v>0</v>
      </c>
    </row>
    <row r="23" spans="1:58" x14ac:dyDescent="0.2">
      <c r="A23" s="26"/>
      <c r="B23" s="27"/>
      <c r="C23" s="27"/>
      <c r="D23" s="27"/>
      <c r="E23" s="27"/>
      <c r="F23" s="27"/>
      <c r="G23" s="27"/>
      <c r="H23" s="27"/>
      <c r="I23" s="27"/>
      <c r="J23" s="27"/>
      <c r="K23" s="27"/>
      <c r="L23" s="27"/>
      <c r="M23" s="27"/>
      <c r="N23" s="53"/>
      <c r="O23" s="25"/>
      <c r="P23" s="27"/>
      <c r="Q23" s="27"/>
      <c r="R23" s="27"/>
      <c r="S23" s="27"/>
      <c r="T23" s="27"/>
      <c r="U23" s="27"/>
      <c r="V23" s="27"/>
      <c r="W23" s="27"/>
      <c r="X23" s="27"/>
      <c r="Y23" s="27"/>
      <c r="Z23" s="27"/>
      <c r="AA23" s="27"/>
      <c r="AB23" s="53"/>
      <c r="AC23" s="25"/>
      <c r="AD23" s="27"/>
      <c r="AE23" s="27"/>
      <c r="AF23" s="27"/>
      <c r="AG23" s="27"/>
      <c r="AH23" s="27"/>
      <c r="AI23" s="27"/>
      <c r="AJ23" s="27"/>
      <c r="AK23" s="27"/>
      <c r="AL23" s="27"/>
      <c r="AM23" s="27"/>
      <c r="AN23" s="27"/>
      <c r="AO23" s="27"/>
      <c r="AP23" s="53"/>
      <c r="AQ23" s="25"/>
      <c r="AR23" s="27"/>
      <c r="AS23" s="27"/>
      <c r="AT23" s="27"/>
      <c r="AU23" s="27"/>
      <c r="AV23" s="27"/>
      <c r="AW23" s="27"/>
      <c r="AX23" s="27"/>
      <c r="AY23" s="27"/>
      <c r="AZ23" s="27"/>
      <c r="BA23" s="27"/>
      <c r="BB23" s="27"/>
      <c r="BC23" s="27"/>
      <c r="BD23" s="53"/>
      <c r="BE23" s="25"/>
      <c r="BF23" s="56"/>
    </row>
    <row r="24" spans="1:58" s="23" customFormat="1" ht="19" x14ac:dyDescent="0.2">
      <c r="A24" s="20" t="s">
        <v>100</v>
      </c>
      <c r="B24" s="21"/>
      <c r="C24" s="21"/>
      <c r="D24" s="21"/>
      <c r="E24" s="21"/>
      <c r="F24" s="21"/>
      <c r="G24" s="21"/>
      <c r="H24" s="21"/>
      <c r="I24" s="21"/>
      <c r="J24" s="21"/>
      <c r="K24" s="21"/>
      <c r="L24" s="21"/>
      <c r="M24" s="21"/>
      <c r="N24" s="21"/>
      <c r="O24" s="22"/>
      <c r="P24" s="21"/>
      <c r="Q24" s="21"/>
      <c r="R24" s="21"/>
      <c r="S24" s="21"/>
      <c r="T24" s="21"/>
      <c r="U24" s="21"/>
      <c r="V24" s="21"/>
      <c r="W24" s="21"/>
      <c r="X24" s="21"/>
      <c r="Y24" s="21"/>
      <c r="Z24" s="21"/>
      <c r="AA24" s="21"/>
      <c r="AB24" s="21"/>
      <c r="AC24" s="22"/>
      <c r="AD24" s="21"/>
      <c r="AE24" s="21"/>
      <c r="AF24" s="21"/>
      <c r="AG24" s="21"/>
      <c r="AH24" s="21"/>
      <c r="AI24" s="21"/>
      <c r="AJ24" s="21"/>
      <c r="AK24" s="21"/>
      <c r="AL24" s="21"/>
      <c r="AM24" s="21"/>
      <c r="AN24" s="21"/>
      <c r="AO24" s="21"/>
      <c r="AP24" s="21"/>
      <c r="AQ24" s="22"/>
      <c r="AR24" s="21"/>
      <c r="AS24" s="21"/>
      <c r="AT24" s="21"/>
      <c r="AU24" s="21"/>
      <c r="AV24" s="21"/>
      <c r="AW24" s="21"/>
      <c r="AX24" s="21"/>
      <c r="AY24" s="21"/>
      <c r="AZ24" s="21"/>
      <c r="BA24" s="21"/>
      <c r="BB24" s="21"/>
      <c r="BC24" s="21"/>
      <c r="BD24" s="21"/>
      <c r="BE24" s="22"/>
      <c r="BF24" s="21"/>
    </row>
    <row r="25" spans="1:58" x14ac:dyDescent="0.2">
      <c r="A25" s="146" t="s">
        <v>101</v>
      </c>
      <c r="B25" s="147" t="str">
        <f>IF(Assumptions!$B$7&lt;C$2,(Assumptions!$B$15*Assumptions!$B$16*2),"")</f>
        <v/>
      </c>
      <c r="C25" s="147" t="str">
        <f>IF(Assumptions!$B$7&lt;D$2,(Assumptions!$B$15*Assumptions!$B$16*2),"")</f>
        <v/>
      </c>
      <c r="D25" s="147" t="str">
        <f>IF(Assumptions!$B$7&lt;E$2,(Assumptions!$B$15*Assumptions!$B$16*2),"")</f>
        <v/>
      </c>
      <c r="E25" s="147" t="str">
        <f>IF(Assumptions!$B$7&lt;F$2,(Assumptions!$B$15*Assumptions!$B$16*2),"")</f>
        <v/>
      </c>
      <c r="F25" s="147" t="str">
        <f>IF(Assumptions!$B$7&lt;G$2,(Assumptions!$B$15*Assumptions!$B$16*2),"")</f>
        <v/>
      </c>
      <c r="G25" s="147" t="str">
        <f>IF(Assumptions!$B$7&lt;H$2,(Assumptions!$B$15*Assumptions!$B$16*2),"")</f>
        <v/>
      </c>
      <c r="H25" s="147" t="str">
        <f>IF(Assumptions!$B$7&lt;I$2,(Assumptions!$B$15*Assumptions!$B$16*2),"")</f>
        <v/>
      </c>
      <c r="I25" s="147" t="str">
        <f>IF(Assumptions!$B$7&lt;J$2,(Assumptions!$B$15*Assumptions!$B$16*2),"")</f>
        <v/>
      </c>
      <c r="J25" s="147">
        <f>IF(Assumptions!$B$7&lt;K$2,(Assumptions!$B$15*Assumptions!$B$16*2),"")</f>
        <v>2600</v>
      </c>
      <c r="K25" s="147">
        <f>IF(Assumptions!$B$7&lt;L$2,(Assumptions!$B$15*Assumptions!$B$16*2),"")</f>
        <v>2600</v>
      </c>
      <c r="L25" s="147">
        <f>IF(Assumptions!$B$7&lt;M$2,(Assumptions!$B$15*Assumptions!$B$16*2),"")</f>
        <v>2600</v>
      </c>
      <c r="M25" s="147">
        <f>IF(Assumptions!$B$7&lt;P$2,(Assumptions!$B$15*Assumptions!$B$16*2),"")</f>
        <v>2600</v>
      </c>
      <c r="N25" s="54">
        <f t="shared" si="3"/>
        <v>10400</v>
      </c>
      <c r="O25" s="25"/>
      <c r="P25" s="147">
        <f>IF(EDATE(Assumptions!$B$7,12)&lt;Q$2,(Assumptions!$D$15*Assumptions!$D$16*2),(IF(Assumptions!$B$7&lt;Q$2,(Assumptions!$B$15*Assumptions!$B$16*2),"")))</f>
        <v>2600</v>
      </c>
      <c r="Q25" s="147">
        <f>IF(EDATE(Assumptions!$B$7,12)&lt;R$2,(Assumptions!$D$15*Assumptions!$D$16*2),(IF(Assumptions!$B$7&lt;R$2,(Assumptions!$B$15*Assumptions!$B$16*2),"")))</f>
        <v>2600</v>
      </c>
      <c r="R25" s="147">
        <f>IF(EDATE(Assumptions!$B$7,12)&lt;S$2,(Assumptions!$D$15*Assumptions!$D$16*2),(IF(Assumptions!$B$7&lt;S$2,(Assumptions!$B$15*Assumptions!$B$16*2),"")))</f>
        <v>2600</v>
      </c>
      <c r="S25" s="147">
        <f>IF(EDATE(Assumptions!$B$7,12)&lt;T$2,(Assumptions!$D$15*Assumptions!$D$16*2),(IF(Assumptions!$B$7&lt;T$2,(Assumptions!$B$15*Assumptions!$B$16*2),"")))</f>
        <v>2600</v>
      </c>
      <c r="T25" s="147">
        <f>IF(EDATE(Assumptions!$B$7,12)&lt;U$2,(Assumptions!$D$15*Assumptions!$D$16*2),(IF(Assumptions!$B$7&lt;U$2,(Assumptions!$B$15*Assumptions!$B$16*2),"")))</f>
        <v>2600</v>
      </c>
      <c r="U25" s="147">
        <f>IF(EDATE(Assumptions!$B$7,12)&lt;V$2,(Assumptions!$D$15*Assumptions!$D$16*2),(IF(Assumptions!$B$7&lt;V$2,(Assumptions!$B$15*Assumptions!$B$16*2),"")))</f>
        <v>2600</v>
      </c>
      <c r="V25" s="147">
        <f>IF(EDATE(Assumptions!$B$7,12)&lt;W$2,(Assumptions!$D$15*Assumptions!$D$16*2),(IF(Assumptions!$B$7&lt;W$2,(Assumptions!$B$15*Assumptions!$B$16*2),"")))</f>
        <v>2600</v>
      </c>
      <c r="W25" s="147">
        <f>IF(EDATE(Assumptions!$B$7,12)&lt;X$2,(Assumptions!$D$15*Assumptions!$D$16*2),(IF(Assumptions!$B$7&lt;X$2,(Assumptions!$B$15*Assumptions!$B$16*2),"")))</f>
        <v>2600</v>
      </c>
      <c r="X25" s="147">
        <f>IF(EDATE(Assumptions!$B$7,12)&lt;Y$2,(Assumptions!$D$15*Assumptions!$D$16*2),(IF(Assumptions!$B$7&lt;Y$2,(Assumptions!$B$15*Assumptions!$B$16*2),"")))</f>
        <v>5200</v>
      </c>
      <c r="Y25" s="147">
        <f>IF(EDATE(Assumptions!$B$7,12)&lt;Z$2,(Assumptions!$D$15*Assumptions!$D$16*2),(IF(Assumptions!$B$7&lt;Z$2,(Assumptions!$B$15*Assumptions!$B$16*2),"")))</f>
        <v>5200</v>
      </c>
      <c r="Z25" s="147">
        <f>IF(EDATE(Assumptions!$B$7,12)&lt;AA$2,(Assumptions!$D$15*Assumptions!$D$16*2),(IF(Assumptions!$B$7&lt;AA$2,(Assumptions!$B$15*Assumptions!$B$16*2),"")))</f>
        <v>5200</v>
      </c>
      <c r="AA25" s="147">
        <f>IF(EDATE(Assumptions!$B$7,12)&lt;AD$2,(Assumptions!$D$15*Assumptions!$D$16*2),(IF(Assumptions!$B$7&lt;AD$2,(Assumptions!$B$15*Assumptions!$B$16*2),"")))</f>
        <v>5200</v>
      </c>
      <c r="AB25" s="54">
        <f t="shared" ref="AB25:AB28" si="123">SUM(P25:AA25)</f>
        <v>41600</v>
      </c>
      <c r="AC25" s="25"/>
      <c r="AD25" s="147">
        <f>IF(EDATE(Assumptions!$B$7,24)&lt;AE$2,(Assumptions!$F$15*Assumptions!$F$16*2),(IF(Assumptions!$B$7&lt;AE$2,(Assumptions!$D$15*Assumptions!$D$16*2),"")))</f>
        <v>5200</v>
      </c>
      <c r="AE25" s="147">
        <f>IF(EDATE(Assumptions!$B$7,24)&lt;AF$2,(Assumptions!$F$15*Assumptions!$F$16*2),(IF(Assumptions!$B$7&lt;AF$2,(Assumptions!$D$15*Assumptions!$D$16*2),"")))</f>
        <v>5200</v>
      </c>
      <c r="AF25" s="147">
        <f>IF(EDATE(Assumptions!$B$7,24)&lt;AG$2,(Assumptions!$F$15*Assumptions!$F$16*2),(IF(Assumptions!$B$7&lt;AG$2,(Assumptions!$D$15*Assumptions!$D$16*2),"")))</f>
        <v>5200</v>
      </c>
      <c r="AG25" s="147">
        <f>IF(EDATE(Assumptions!$B$7,24)&lt;AH$2,(Assumptions!$F$15*Assumptions!$F$16*2),(IF(Assumptions!$B$7&lt;AH$2,(Assumptions!$D$15*Assumptions!$D$16*2),"")))</f>
        <v>5200</v>
      </c>
      <c r="AH25" s="147">
        <f>IF(EDATE(Assumptions!$B$7,24)&lt;AI$2,(Assumptions!$F$15*Assumptions!$F$16*2),(IF(Assumptions!$B$7&lt;AI$2,(Assumptions!$D$15*Assumptions!$D$16*2),"")))</f>
        <v>5200</v>
      </c>
      <c r="AI25" s="147">
        <f>IF(EDATE(Assumptions!$B$7,24)&lt;AJ$2,(Assumptions!$F$15*Assumptions!$F$16*2),(IF(Assumptions!$B$7&lt;AJ$2,(Assumptions!$D$15*Assumptions!$D$16*2),"")))</f>
        <v>5200</v>
      </c>
      <c r="AJ25" s="147">
        <f>IF(EDATE(Assumptions!$B$7,24)&lt;AK$2,(Assumptions!$F$15*Assumptions!$F$16*2),(IF(Assumptions!$B$7&lt;AK$2,(Assumptions!$D$15*Assumptions!$D$16*2),"")))</f>
        <v>5200</v>
      </c>
      <c r="AK25" s="147">
        <f>IF(EDATE(Assumptions!$B$7,24)&lt;AL$2,(Assumptions!$F$15*Assumptions!$F$16*2),(IF(Assumptions!$B$7&lt;AL$2,(Assumptions!$D$15*Assumptions!$D$16*2),"")))</f>
        <v>5200</v>
      </c>
      <c r="AL25" s="147">
        <f>IF(EDATE(Assumptions!$B$7,24)&lt;AM$2,(Assumptions!$F$15*Assumptions!$F$16*2),(IF(Assumptions!$B$7&lt;AM$2,(Assumptions!$D$15*Assumptions!$D$16*2),"")))</f>
        <v>10400</v>
      </c>
      <c r="AM25" s="147">
        <f>IF(EDATE(Assumptions!$B$7,24)&lt;AN$2,(Assumptions!$F$15*Assumptions!$F$16*2),(IF(Assumptions!$B$7&lt;AN$2,(Assumptions!$D$15*Assumptions!$D$16*2),"")))</f>
        <v>10400</v>
      </c>
      <c r="AN25" s="147">
        <f>IF(EDATE(Assumptions!$B$7,24)&lt;AO$2,(Assumptions!$F$15*Assumptions!$F$16*2),(IF(Assumptions!$B$7&lt;AO$2,(Assumptions!$D$15*Assumptions!$D$16*2),"")))</f>
        <v>10400</v>
      </c>
      <c r="AO25" s="147">
        <f>IF(EDATE(Assumptions!$B$7,24)&lt;AR$2,(Assumptions!$F$15*Assumptions!$F$16*2),(IF(Assumptions!$B$7&lt;AR$2,(Assumptions!$D$15*Assumptions!$D$16*2),"")))</f>
        <v>10400</v>
      </c>
      <c r="AP25" s="54">
        <f t="shared" ref="AP25:AP28" si="124">SUM(AD25:AO25)</f>
        <v>83200</v>
      </c>
      <c r="AQ25" s="25"/>
      <c r="AR25" s="147">
        <f>IF(EDATE(Assumptions!$B$7,24)&lt;AS$2,(Assumptions!$F$15*Assumptions!$F$16*2),(IF(Assumptions!$B$7&lt;AS$2,(Assumptions!$D$15*Assumptions!$D$16*2),"")))</f>
        <v>10400</v>
      </c>
      <c r="AS25" s="147">
        <f>IF(EDATE(Assumptions!$B$7,24)&lt;AT$2,(Assumptions!$F$15*Assumptions!$F$16*2),(IF(Assumptions!$B$7&lt;AT$2,(Assumptions!$D$15*Assumptions!$D$16*2),"")))</f>
        <v>10400</v>
      </c>
      <c r="AT25" s="147">
        <f>IF(EDATE(Assumptions!$B$7,24)&lt;AU$2,(Assumptions!$F$15*Assumptions!$F$16*2),(IF(Assumptions!$B$7&lt;AU$2,(Assumptions!$D$15*Assumptions!$D$16*2),"")))</f>
        <v>10400</v>
      </c>
      <c r="AU25" s="147">
        <f>IF(EDATE(Assumptions!$B$7,24)&lt;AV$2,(Assumptions!$F$15*Assumptions!$F$16*2),(IF(Assumptions!$B$7&lt;AV$2,(Assumptions!$D$15*Assumptions!$D$16*2),"")))</f>
        <v>10400</v>
      </c>
      <c r="AV25" s="147">
        <f>IF(EDATE(Assumptions!$B$7,24)&lt;AW$2,(Assumptions!$F$15*Assumptions!$F$16*2),(IF(Assumptions!$B$7&lt;AW$2,(Assumptions!$D$15*Assumptions!$D$16*2),"")))</f>
        <v>10400</v>
      </c>
      <c r="AW25" s="147">
        <f>IF(EDATE(Assumptions!$B$7,24)&lt;AX$2,(Assumptions!$F$15*Assumptions!$F$16*2),(IF(Assumptions!$B$7&lt;AX$2,(Assumptions!$D$15*Assumptions!$D$16*2),"")))</f>
        <v>10400</v>
      </c>
      <c r="AX25" s="147">
        <f>IF(EDATE(Assumptions!$B$7,24)&lt;AY$2,(Assumptions!$F$15*Assumptions!$F$16*2),(IF(Assumptions!$B$7&lt;AY$2,(Assumptions!$D$15*Assumptions!$D$16*2),"")))</f>
        <v>10400</v>
      </c>
      <c r="AY25" s="147">
        <f>IF(EDATE(Assumptions!$B$7,24)&lt;AZ$2,(Assumptions!$F$15*Assumptions!$F$16*2),(IF(Assumptions!$B$7&lt;AZ$2,(Assumptions!$D$15*Assumptions!$D$16*2),"")))</f>
        <v>10400</v>
      </c>
      <c r="AZ25" s="147">
        <f>IF(EDATE(Assumptions!$B$7,24)&lt;BA$2,(Assumptions!$F$15*Assumptions!$F$16*2),(IF(Assumptions!$B$7&lt;BA$2,(Assumptions!$D$15*Assumptions!$D$16*2),"")))</f>
        <v>10400</v>
      </c>
      <c r="BA25" s="147">
        <f>IF(EDATE(Assumptions!$B$7,24)&lt;BB$2,(Assumptions!$F$15*Assumptions!$F$16*2),(IF(Assumptions!$B$7&lt;BB$2,(Assumptions!$D$15*Assumptions!$D$16*2),"")))</f>
        <v>10400</v>
      </c>
      <c r="BB25" s="147">
        <f>IF(EDATE(Assumptions!$B$7,24)&lt;BC$2,(Assumptions!$F$15*Assumptions!$F$16*2),(IF(Assumptions!$B$7&lt;BC$2,(Assumptions!$D$15*Assumptions!$D$16*2),"")))</f>
        <v>10400</v>
      </c>
      <c r="BC25" s="147">
        <f>IF(EDATE(Assumptions!$B$7,24)&lt;EDATE(BC$2,1),(Assumptions!$F$15*Assumptions!$F$16*2),(IF(Assumptions!$B$7&lt;EDATE(BC$2,1),(Assumptions!$D$15*Assumptions!$D$16*2),"")))</f>
        <v>10400</v>
      </c>
      <c r="BD25" s="54">
        <f t="shared" ref="BD25:BD28" si="125">SUM(AR25:BC25)</f>
        <v>124800</v>
      </c>
      <c r="BE25" s="25"/>
      <c r="BF25" s="56">
        <f t="shared" ref="BF25:BF28" si="126">SUM(N25,AB25,AP25,BD25)</f>
        <v>260000</v>
      </c>
    </row>
    <row r="26" spans="1:58" x14ac:dyDescent="0.2">
      <c r="A26" s="146" t="s">
        <v>102</v>
      </c>
      <c r="B26" s="147" t="str">
        <f>IF(Assumptions!$B$7&lt;C$2,(Assumptions!$B$15*Assumptions!$B$16*2),"")</f>
        <v/>
      </c>
      <c r="C26" s="147" t="str">
        <f>IF(Assumptions!$B$7&lt;D$2,(Assumptions!$B$15*Assumptions!$B$16*2),"")</f>
        <v/>
      </c>
      <c r="D26" s="147" t="str">
        <f>IF(Assumptions!$B$7&lt;E$2,(Assumptions!$B$15*Assumptions!$B$16*2),"")</f>
        <v/>
      </c>
      <c r="E26" s="147" t="str">
        <f>IF(Assumptions!$B$7&lt;F$2,(Assumptions!$B$15*Assumptions!$B$16*2),"")</f>
        <v/>
      </c>
      <c r="F26" s="147" t="str">
        <f>IF(Assumptions!$B$7&lt;G$2,(Assumptions!$B$15*Assumptions!$B$16*2),"")</f>
        <v/>
      </c>
      <c r="G26" s="147" t="str">
        <f>IF(Assumptions!$B$7&lt;H$2,(Assumptions!$B$15*Assumptions!$B$16*2),"")</f>
        <v/>
      </c>
      <c r="H26" s="147" t="str">
        <f>IF(Assumptions!$B$7&lt;I$2,(Assumptions!$B$15*Assumptions!$B$16*2),"")</f>
        <v/>
      </c>
      <c r="I26" s="147" t="str">
        <f>IF(Assumptions!$B$7&lt;J$2,(Assumptions!$B$15*Assumptions!$B$16*2),"")</f>
        <v/>
      </c>
      <c r="J26" s="147">
        <f>IF(Assumptions!$B$7&lt;K$2,(Assumptions!$B$15*Assumptions!$B$16*2),"")</f>
        <v>2600</v>
      </c>
      <c r="K26" s="147">
        <f>IF(Assumptions!$B$7&lt;L$2,(Assumptions!$B$15*Assumptions!$B$16*2),"")</f>
        <v>2600</v>
      </c>
      <c r="L26" s="147">
        <f>IF(Assumptions!$B$7&lt;M$2,(Assumptions!$B$15*Assumptions!$B$16*2),"")</f>
        <v>2600</v>
      </c>
      <c r="M26" s="147">
        <f>IF(Assumptions!$B$7&lt;P$2,(Assumptions!$B$15*Assumptions!$B$16*2),"")</f>
        <v>2600</v>
      </c>
      <c r="N26" s="54">
        <f t="shared" si="3"/>
        <v>10400</v>
      </c>
      <c r="O26" s="25"/>
      <c r="P26" s="147">
        <f>IF(EDATE(Assumptions!$B$7,12)&lt;Q$2,(Assumptions!$D$15*Assumptions!$D$16*2),(IF(Assumptions!$B$7&lt;Q$2,(Assumptions!$B$15*Assumptions!$B$16*2),"")))</f>
        <v>2600</v>
      </c>
      <c r="Q26" s="147">
        <f>IF(EDATE(Assumptions!$B$7,12)&lt;R$2,(Assumptions!$D$15*Assumptions!$D$16*2),(IF(Assumptions!$B$7&lt;R$2,(Assumptions!$B$15*Assumptions!$B$16*2),"")))</f>
        <v>2600</v>
      </c>
      <c r="R26" s="147">
        <f>IF(EDATE(Assumptions!$B$7,12)&lt;S$2,(Assumptions!$D$15*Assumptions!$D$16*2),(IF(Assumptions!$B$7&lt;S$2,(Assumptions!$B$15*Assumptions!$B$16*2),"")))</f>
        <v>2600</v>
      </c>
      <c r="S26" s="147">
        <f>IF(EDATE(Assumptions!$B$7,12)&lt;T$2,(Assumptions!$D$15*Assumptions!$D$16*2),(IF(Assumptions!$B$7&lt;T$2,(Assumptions!$B$15*Assumptions!$B$16*2),"")))</f>
        <v>2600</v>
      </c>
      <c r="T26" s="147">
        <f>IF(EDATE(Assumptions!$B$7,12)&lt;U$2,(Assumptions!$D$15*Assumptions!$D$16*2),(IF(Assumptions!$B$7&lt;U$2,(Assumptions!$B$15*Assumptions!$B$16*2),"")))</f>
        <v>2600</v>
      </c>
      <c r="U26" s="147">
        <f>IF(EDATE(Assumptions!$B$7,12)&lt;V$2,(Assumptions!$D$15*Assumptions!$D$16*2),(IF(Assumptions!$B$7&lt;V$2,(Assumptions!$B$15*Assumptions!$B$16*2),"")))</f>
        <v>2600</v>
      </c>
      <c r="V26" s="147">
        <f>IF(EDATE(Assumptions!$B$7,12)&lt;W$2,(Assumptions!$D$15*Assumptions!$D$16*2),(IF(Assumptions!$B$7&lt;W$2,(Assumptions!$B$15*Assumptions!$B$16*2),"")))</f>
        <v>2600</v>
      </c>
      <c r="W26" s="147">
        <f>IF(EDATE(Assumptions!$B$7,12)&lt;X$2,(Assumptions!$D$15*Assumptions!$D$16*2),(IF(Assumptions!$B$7&lt;X$2,(Assumptions!$B$15*Assumptions!$B$16*2),"")))</f>
        <v>2600</v>
      </c>
      <c r="X26" s="147">
        <f>IF(EDATE(Assumptions!$B$7,12)&lt;Y$2,(Assumptions!$D$15*Assumptions!$D$16*2),(IF(Assumptions!$B$7&lt;Y$2,(Assumptions!$B$15*Assumptions!$B$16*2),"")))</f>
        <v>5200</v>
      </c>
      <c r="Y26" s="147">
        <f>IF(EDATE(Assumptions!$B$7,12)&lt;Z$2,(Assumptions!$D$15*Assumptions!$D$16*2),(IF(Assumptions!$B$7&lt;Z$2,(Assumptions!$B$15*Assumptions!$B$16*2),"")))</f>
        <v>5200</v>
      </c>
      <c r="Z26" s="147">
        <f>IF(EDATE(Assumptions!$B$7,12)&lt;AA$2,(Assumptions!$D$15*Assumptions!$D$16*2),(IF(Assumptions!$B$7&lt;AA$2,(Assumptions!$B$15*Assumptions!$B$16*2),"")))</f>
        <v>5200</v>
      </c>
      <c r="AA26" s="147">
        <f>IF(EDATE(Assumptions!$B$7,12)&lt;AD$2,(Assumptions!$D$15*Assumptions!$D$16*2),(IF(Assumptions!$B$7&lt;AD$2,(Assumptions!$B$15*Assumptions!$B$16*2),"")))</f>
        <v>5200</v>
      </c>
      <c r="AB26" s="54">
        <f t="shared" si="123"/>
        <v>41600</v>
      </c>
      <c r="AC26" s="25"/>
      <c r="AD26" s="147">
        <f>IF(EDATE(Assumptions!$B$7,24)&lt;AE$2,(Assumptions!$F$15*Assumptions!$F$16*2),(IF(Assumptions!$B$7&lt;AE$2,(Assumptions!$D$15*Assumptions!$D$16*2),"")))</f>
        <v>5200</v>
      </c>
      <c r="AE26" s="147">
        <f>IF(EDATE(Assumptions!$B$7,24)&lt;AF$2,(Assumptions!$F$15*Assumptions!$F$16*2),(IF(Assumptions!$B$7&lt;AF$2,(Assumptions!$D$15*Assumptions!$D$16*2),"")))</f>
        <v>5200</v>
      </c>
      <c r="AF26" s="147">
        <f>IF(EDATE(Assumptions!$B$7,24)&lt;AG$2,(Assumptions!$F$15*Assumptions!$F$16*2),(IF(Assumptions!$B$7&lt;AG$2,(Assumptions!$D$15*Assumptions!$D$16*2),"")))</f>
        <v>5200</v>
      </c>
      <c r="AG26" s="147">
        <f>IF(EDATE(Assumptions!$B$7,24)&lt;AH$2,(Assumptions!$F$15*Assumptions!$F$16*2),(IF(Assumptions!$B$7&lt;AH$2,(Assumptions!$D$15*Assumptions!$D$16*2),"")))</f>
        <v>5200</v>
      </c>
      <c r="AH26" s="147">
        <f>IF(EDATE(Assumptions!$B$7,24)&lt;AI$2,(Assumptions!$F$15*Assumptions!$F$16*2),(IF(Assumptions!$B$7&lt;AI$2,(Assumptions!$D$15*Assumptions!$D$16*2),"")))</f>
        <v>5200</v>
      </c>
      <c r="AI26" s="147">
        <f>IF(EDATE(Assumptions!$B$7,24)&lt;AJ$2,(Assumptions!$F$15*Assumptions!$F$16*2),(IF(Assumptions!$B$7&lt;AJ$2,(Assumptions!$D$15*Assumptions!$D$16*2),"")))</f>
        <v>5200</v>
      </c>
      <c r="AJ26" s="147">
        <f>IF(EDATE(Assumptions!$B$7,24)&lt;AK$2,(Assumptions!$F$15*Assumptions!$F$16*2),(IF(Assumptions!$B$7&lt;AK$2,(Assumptions!$D$15*Assumptions!$D$16*2),"")))</f>
        <v>5200</v>
      </c>
      <c r="AK26" s="147">
        <f>IF(EDATE(Assumptions!$B$7,24)&lt;AL$2,(Assumptions!$F$15*Assumptions!$F$16*2),(IF(Assumptions!$B$7&lt;AL$2,(Assumptions!$D$15*Assumptions!$D$16*2),"")))</f>
        <v>5200</v>
      </c>
      <c r="AL26" s="147">
        <f>IF(EDATE(Assumptions!$B$7,24)&lt;AM$2,(Assumptions!$F$15*Assumptions!$F$16*2),(IF(Assumptions!$B$7&lt;AM$2,(Assumptions!$D$15*Assumptions!$D$16*2),"")))</f>
        <v>10400</v>
      </c>
      <c r="AM26" s="147">
        <f>IF(EDATE(Assumptions!$B$7,24)&lt;AN$2,(Assumptions!$F$15*Assumptions!$F$16*2),(IF(Assumptions!$B$7&lt;AN$2,(Assumptions!$D$15*Assumptions!$D$16*2),"")))</f>
        <v>10400</v>
      </c>
      <c r="AN26" s="147">
        <f>IF(EDATE(Assumptions!$B$7,24)&lt;AO$2,(Assumptions!$F$15*Assumptions!$F$16*2),(IF(Assumptions!$B$7&lt;AO$2,(Assumptions!$D$15*Assumptions!$D$16*2),"")))</f>
        <v>10400</v>
      </c>
      <c r="AO26" s="147">
        <f>IF(EDATE(Assumptions!$B$7,24)&lt;AR$2,(Assumptions!$F$15*Assumptions!$F$16*2),(IF(Assumptions!$B$7&lt;AR$2,(Assumptions!$D$15*Assumptions!$D$16*2),"")))</f>
        <v>10400</v>
      </c>
      <c r="AP26" s="54">
        <f t="shared" si="124"/>
        <v>83200</v>
      </c>
      <c r="AQ26" s="25"/>
      <c r="AR26" s="147">
        <f>IF(EDATE(Assumptions!$B$7,24)&lt;AS$2,(Assumptions!$F$15*Assumptions!$F$16*2),(IF(Assumptions!$B$7&lt;AS$2,(Assumptions!$D$15*Assumptions!$D$16*2),"")))</f>
        <v>10400</v>
      </c>
      <c r="AS26" s="147">
        <f>IF(EDATE(Assumptions!$B$7,24)&lt;AT$2,(Assumptions!$F$15*Assumptions!$F$16*2),(IF(Assumptions!$B$7&lt;AT$2,(Assumptions!$D$15*Assumptions!$D$16*2),"")))</f>
        <v>10400</v>
      </c>
      <c r="AT26" s="147">
        <f>IF(EDATE(Assumptions!$B$7,24)&lt;AU$2,(Assumptions!$F$15*Assumptions!$F$16*2),(IF(Assumptions!$B$7&lt;AU$2,(Assumptions!$D$15*Assumptions!$D$16*2),"")))</f>
        <v>10400</v>
      </c>
      <c r="AU26" s="147">
        <f>IF(EDATE(Assumptions!$B$7,24)&lt;AV$2,(Assumptions!$F$15*Assumptions!$F$16*2),(IF(Assumptions!$B$7&lt;AV$2,(Assumptions!$D$15*Assumptions!$D$16*2),"")))</f>
        <v>10400</v>
      </c>
      <c r="AV26" s="147">
        <f>IF(EDATE(Assumptions!$B$7,24)&lt;AW$2,(Assumptions!$F$15*Assumptions!$F$16*2),(IF(Assumptions!$B$7&lt;AW$2,(Assumptions!$D$15*Assumptions!$D$16*2),"")))</f>
        <v>10400</v>
      </c>
      <c r="AW26" s="147">
        <f>IF(EDATE(Assumptions!$B$7,24)&lt;AX$2,(Assumptions!$F$15*Assumptions!$F$16*2),(IF(Assumptions!$B$7&lt;AX$2,(Assumptions!$D$15*Assumptions!$D$16*2),"")))</f>
        <v>10400</v>
      </c>
      <c r="AX26" s="147">
        <f>IF(EDATE(Assumptions!$B$7,24)&lt;AY$2,(Assumptions!$F$15*Assumptions!$F$16*2),(IF(Assumptions!$B$7&lt;AY$2,(Assumptions!$D$15*Assumptions!$D$16*2),"")))</f>
        <v>10400</v>
      </c>
      <c r="AY26" s="147">
        <f>IF(EDATE(Assumptions!$B$7,24)&lt;AZ$2,(Assumptions!$F$15*Assumptions!$F$16*2),(IF(Assumptions!$B$7&lt;AZ$2,(Assumptions!$D$15*Assumptions!$D$16*2),"")))</f>
        <v>10400</v>
      </c>
      <c r="AZ26" s="147">
        <f>IF(EDATE(Assumptions!$B$7,24)&lt;BA$2,(Assumptions!$F$15*Assumptions!$F$16*2),(IF(Assumptions!$B$7&lt;BA$2,(Assumptions!$D$15*Assumptions!$D$16*2),"")))</f>
        <v>10400</v>
      </c>
      <c r="BA26" s="147">
        <f>IF(EDATE(Assumptions!$B$7,24)&lt;BB$2,(Assumptions!$F$15*Assumptions!$F$16*2),(IF(Assumptions!$B$7&lt;BB$2,(Assumptions!$D$15*Assumptions!$D$16*2),"")))</f>
        <v>10400</v>
      </c>
      <c r="BB26" s="147">
        <f>IF(EDATE(Assumptions!$B$7,24)&lt;BC$2,(Assumptions!$F$15*Assumptions!$F$16*2),(IF(Assumptions!$B$7&lt;BC$2,(Assumptions!$D$15*Assumptions!$D$16*2),"")))</f>
        <v>10400</v>
      </c>
      <c r="BC26" s="147">
        <f>IF(EDATE(Assumptions!$B$7,24)&lt;EDATE(BC$2,1),(Assumptions!$F$15*Assumptions!$F$16*2),(IF(Assumptions!$B$7&lt;EDATE(BC$2,1),(Assumptions!$D$15*Assumptions!$D$16*2),"")))</f>
        <v>10400</v>
      </c>
      <c r="BD26" s="54">
        <f t="shared" si="125"/>
        <v>124800</v>
      </c>
      <c r="BE26" s="25"/>
      <c r="BF26" s="56">
        <f t="shared" si="126"/>
        <v>260000</v>
      </c>
    </row>
    <row r="27" spans="1:58" ht="17" thickBot="1" x14ac:dyDescent="0.25">
      <c r="A27" s="146" t="s">
        <v>103</v>
      </c>
      <c r="B27" s="148"/>
      <c r="C27" s="148"/>
      <c r="D27" s="148"/>
      <c r="E27" s="148"/>
      <c r="F27" s="148"/>
      <c r="G27" s="148"/>
      <c r="H27" s="148"/>
      <c r="I27" s="148"/>
      <c r="J27" s="148"/>
      <c r="K27" s="148"/>
      <c r="L27" s="148"/>
      <c r="M27" s="148"/>
      <c r="N27" s="55">
        <f t="shared" si="3"/>
        <v>0</v>
      </c>
      <c r="O27" s="25"/>
      <c r="P27" s="148"/>
      <c r="Q27" s="148"/>
      <c r="R27" s="148"/>
      <c r="S27" s="148"/>
      <c r="T27" s="148"/>
      <c r="U27" s="148"/>
      <c r="V27" s="148"/>
      <c r="W27" s="148"/>
      <c r="X27" s="148"/>
      <c r="Y27" s="148"/>
      <c r="Z27" s="148"/>
      <c r="AA27" s="148"/>
      <c r="AB27" s="55">
        <f t="shared" si="123"/>
        <v>0</v>
      </c>
      <c r="AC27" s="25"/>
      <c r="AD27" s="148"/>
      <c r="AE27" s="148"/>
      <c r="AF27" s="148"/>
      <c r="AG27" s="148"/>
      <c r="AH27" s="148"/>
      <c r="AI27" s="148"/>
      <c r="AJ27" s="148"/>
      <c r="AK27" s="148"/>
      <c r="AL27" s="148"/>
      <c r="AM27" s="148"/>
      <c r="AN27" s="148"/>
      <c r="AO27" s="148"/>
      <c r="AP27" s="55">
        <f t="shared" si="124"/>
        <v>0</v>
      </c>
      <c r="AQ27" s="25"/>
      <c r="AR27" s="148"/>
      <c r="AS27" s="148"/>
      <c r="AT27" s="148"/>
      <c r="AU27" s="148"/>
      <c r="AV27" s="148"/>
      <c r="AW27" s="148"/>
      <c r="AX27" s="148"/>
      <c r="AY27" s="148"/>
      <c r="AZ27" s="148"/>
      <c r="BA27" s="148"/>
      <c r="BB27" s="148"/>
      <c r="BC27" s="148"/>
      <c r="BD27" s="55">
        <f t="shared" si="125"/>
        <v>0</v>
      </c>
      <c r="BE27" s="25"/>
      <c r="BF27" s="57">
        <f t="shared" si="126"/>
        <v>0</v>
      </c>
    </row>
    <row r="28" spans="1:58" x14ac:dyDescent="0.2">
      <c r="A28" s="50" t="s">
        <v>104</v>
      </c>
      <c r="B28" s="27">
        <f>SUM(B25:B27)</f>
        <v>0</v>
      </c>
      <c r="C28" s="27">
        <f t="shared" ref="C28:M28" si="127">SUM(C25:C27)</f>
        <v>0</v>
      </c>
      <c r="D28" s="27">
        <f t="shared" si="127"/>
        <v>0</v>
      </c>
      <c r="E28" s="27">
        <f t="shared" si="127"/>
        <v>0</v>
      </c>
      <c r="F28" s="27">
        <f t="shared" si="127"/>
        <v>0</v>
      </c>
      <c r="G28" s="27">
        <f t="shared" si="127"/>
        <v>0</v>
      </c>
      <c r="H28" s="27">
        <f t="shared" si="127"/>
        <v>0</v>
      </c>
      <c r="I28" s="27">
        <f t="shared" si="127"/>
        <v>0</v>
      </c>
      <c r="J28" s="27">
        <f t="shared" si="127"/>
        <v>5200</v>
      </c>
      <c r="K28" s="27">
        <f t="shared" si="127"/>
        <v>5200</v>
      </c>
      <c r="L28" s="27">
        <f t="shared" si="127"/>
        <v>5200</v>
      </c>
      <c r="M28" s="27">
        <f t="shared" si="127"/>
        <v>5200</v>
      </c>
      <c r="N28" s="53">
        <f t="shared" si="3"/>
        <v>20800</v>
      </c>
      <c r="O28" s="25"/>
      <c r="P28" s="27">
        <f>SUM(P25:P27)</f>
        <v>5200</v>
      </c>
      <c r="Q28" s="27">
        <f t="shared" ref="Q28" si="128">SUM(Q25:Q27)</f>
        <v>5200</v>
      </c>
      <c r="R28" s="27">
        <f t="shared" ref="R28" si="129">SUM(R25:R27)</f>
        <v>5200</v>
      </c>
      <c r="S28" s="27">
        <f t="shared" ref="S28" si="130">SUM(S25:S27)</f>
        <v>5200</v>
      </c>
      <c r="T28" s="27">
        <f t="shared" ref="T28" si="131">SUM(T25:T27)</f>
        <v>5200</v>
      </c>
      <c r="U28" s="27">
        <f t="shared" ref="U28" si="132">SUM(U25:U27)</f>
        <v>5200</v>
      </c>
      <c r="V28" s="27">
        <f t="shared" ref="V28" si="133">SUM(V25:V27)</f>
        <v>5200</v>
      </c>
      <c r="W28" s="27">
        <f t="shared" ref="W28" si="134">SUM(W25:W27)</f>
        <v>5200</v>
      </c>
      <c r="X28" s="27">
        <f t="shared" ref="X28" si="135">SUM(X25:X27)</f>
        <v>10400</v>
      </c>
      <c r="Y28" s="27">
        <f t="shared" ref="Y28" si="136">SUM(Y25:Y27)</f>
        <v>10400</v>
      </c>
      <c r="Z28" s="27">
        <f t="shared" ref="Z28" si="137">SUM(Z25:Z27)</f>
        <v>10400</v>
      </c>
      <c r="AA28" s="27">
        <f t="shared" ref="AA28" si="138">SUM(AA25:AA27)</f>
        <v>10400</v>
      </c>
      <c r="AB28" s="53">
        <f t="shared" si="123"/>
        <v>83200</v>
      </c>
      <c r="AC28" s="25"/>
      <c r="AD28" s="27">
        <f>SUM(AD25:AD27)</f>
        <v>10400</v>
      </c>
      <c r="AE28" s="27">
        <f t="shared" ref="AE28" si="139">SUM(AE25:AE27)</f>
        <v>10400</v>
      </c>
      <c r="AF28" s="27">
        <f t="shared" ref="AF28" si="140">SUM(AF25:AF27)</f>
        <v>10400</v>
      </c>
      <c r="AG28" s="27">
        <f t="shared" ref="AG28" si="141">SUM(AG25:AG27)</f>
        <v>10400</v>
      </c>
      <c r="AH28" s="27">
        <f t="shared" ref="AH28" si="142">SUM(AH25:AH27)</f>
        <v>10400</v>
      </c>
      <c r="AI28" s="27">
        <f t="shared" ref="AI28" si="143">SUM(AI25:AI27)</f>
        <v>10400</v>
      </c>
      <c r="AJ28" s="27">
        <f t="shared" ref="AJ28" si="144">SUM(AJ25:AJ27)</f>
        <v>10400</v>
      </c>
      <c r="AK28" s="27">
        <f t="shared" ref="AK28" si="145">SUM(AK25:AK27)</f>
        <v>10400</v>
      </c>
      <c r="AL28" s="27">
        <f t="shared" ref="AL28" si="146">SUM(AL25:AL27)</f>
        <v>20800</v>
      </c>
      <c r="AM28" s="27">
        <f t="shared" ref="AM28" si="147">SUM(AM25:AM27)</f>
        <v>20800</v>
      </c>
      <c r="AN28" s="27">
        <f t="shared" ref="AN28" si="148">SUM(AN25:AN27)</f>
        <v>20800</v>
      </c>
      <c r="AO28" s="27">
        <f t="shared" ref="AO28" si="149">SUM(AO25:AO27)</f>
        <v>20800</v>
      </c>
      <c r="AP28" s="53">
        <f t="shared" si="124"/>
        <v>166400</v>
      </c>
      <c r="AQ28" s="25"/>
      <c r="AR28" s="27">
        <f>SUM(AR25:AR27)</f>
        <v>20800</v>
      </c>
      <c r="AS28" s="27">
        <f t="shared" ref="AS28" si="150">SUM(AS25:AS27)</f>
        <v>20800</v>
      </c>
      <c r="AT28" s="27">
        <f t="shared" ref="AT28" si="151">SUM(AT25:AT27)</f>
        <v>20800</v>
      </c>
      <c r="AU28" s="27">
        <f t="shared" ref="AU28" si="152">SUM(AU25:AU27)</f>
        <v>20800</v>
      </c>
      <c r="AV28" s="27">
        <f t="shared" ref="AV28" si="153">SUM(AV25:AV27)</f>
        <v>20800</v>
      </c>
      <c r="AW28" s="27">
        <f t="shared" ref="AW28" si="154">SUM(AW25:AW27)</f>
        <v>20800</v>
      </c>
      <c r="AX28" s="27">
        <f t="shared" ref="AX28" si="155">SUM(AX25:AX27)</f>
        <v>20800</v>
      </c>
      <c r="AY28" s="27">
        <f t="shared" ref="AY28" si="156">SUM(AY25:AY27)</f>
        <v>20800</v>
      </c>
      <c r="AZ28" s="27">
        <f t="shared" ref="AZ28" si="157">SUM(AZ25:AZ27)</f>
        <v>20800</v>
      </c>
      <c r="BA28" s="27">
        <f t="shared" ref="BA28" si="158">SUM(BA25:BA27)</f>
        <v>20800</v>
      </c>
      <c r="BB28" s="27">
        <f t="shared" ref="BB28" si="159">SUM(BB25:BB27)</f>
        <v>20800</v>
      </c>
      <c r="BC28" s="27">
        <f t="shared" ref="BC28" si="160">SUM(BC25:BC27)</f>
        <v>20800</v>
      </c>
      <c r="BD28" s="53">
        <f t="shared" si="125"/>
        <v>249600</v>
      </c>
      <c r="BE28" s="25"/>
      <c r="BF28" s="56">
        <f t="shared" si="126"/>
        <v>520000</v>
      </c>
    </row>
    <row r="29" spans="1:58" x14ac:dyDescent="0.2">
      <c r="A29" s="29"/>
      <c r="B29" s="28"/>
      <c r="C29" s="28"/>
      <c r="D29" s="28"/>
      <c r="E29" s="28"/>
      <c r="F29" s="28"/>
      <c r="G29" s="28"/>
      <c r="H29" s="28"/>
      <c r="I29" s="28"/>
      <c r="J29" s="28"/>
      <c r="K29" s="28"/>
      <c r="L29" s="28"/>
      <c r="M29" s="28"/>
      <c r="N29" s="28"/>
      <c r="O29" s="25"/>
      <c r="P29" s="28"/>
      <c r="Q29" s="28"/>
      <c r="R29" s="28"/>
      <c r="S29" s="28"/>
      <c r="T29" s="28"/>
      <c r="U29" s="28"/>
      <c r="V29" s="28"/>
      <c r="W29" s="28"/>
      <c r="X29" s="28"/>
      <c r="Y29" s="28"/>
      <c r="Z29" s="28"/>
      <c r="AA29" s="28"/>
      <c r="AB29" s="28"/>
      <c r="AC29" s="25"/>
      <c r="AD29" s="28"/>
      <c r="AE29" s="28"/>
      <c r="AF29" s="28"/>
      <c r="AG29" s="28"/>
      <c r="AH29" s="28"/>
      <c r="AI29" s="28"/>
      <c r="AJ29" s="28"/>
      <c r="AK29" s="28"/>
      <c r="AL29" s="28"/>
      <c r="AM29" s="28"/>
      <c r="AN29" s="28"/>
      <c r="AO29" s="28"/>
      <c r="AP29" s="28"/>
      <c r="AQ29" s="25"/>
      <c r="AR29" s="28"/>
      <c r="AS29" s="28"/>
      <c r="AT29" s="28"/>
      <c r="AU29" s="28"/>
      <c r="AV29" s="28"/>
      <c r="AW29" s="28"/>
      <c r="AX29" s="28"/>
      <c r="AY29" s="28"/>
      <c r="AZ29" s="28"/>
      <c r="BA29" s="28"/>
      <c r="BB29" s="28"/>
      <c r="BC29" s="28"/>
      <c r="BD29" s="28"/>
      <c r="BE29" s="25"/>
      <c r="BF29" s="56"/>
    </row>
    <row r="30" spans="1:58" s="12" customFormat="1" ht="19" x14ac:dyDescent="0.2">
      <c r="A30" s="9" t="s">
        <v>4</v>
      </c>
      <c r="B30" s="10">
        <f>SUM(B10,B17,B22,B28)</f>
        <v>0</v>
      </c>
      <c r="C30" s="10">
        <f t="shared" ref="C30:M30" si="161">SUM(C10,C17,C22,C28)</f>
        <v>0</v>
      </c>
      <c r="D30" s="10">
        <f t="shared" si="161"/>
        <v>56000</v>
      </c>
      <c r="E30" s="10">
        <f t="shared" si="161"/>
        <v>10000</v>
      </c>
      <c r="F30" s="10">
        <f t="shared" si="161"/>
        <v>10000</v>
      </c>
      <c r="G30" s="10">
        <f t="shared" si="161"/>
        <v>10000</v>
      </c>
      <c r="H30" s="10">
        <f t="shared" si="161"/>
        <v>10000</v>
      </c>
      <c r="I30" s="10">
        <f t="shared" si="161"/>
        <v>13000</v>
      </c>
      <c r="J30" s="10">
        <f t="shared" si="161"/>
        <v>18200</v>
      </c>
      <c r="K30" s="10">
        <f t="shared" si="161"/>
        <v>18200</v>
      </c>
      <c r="L30" s="10">
        <f t="shared" si="161"/>
        <v>18200</v>
      </c>
      <c r="M30" s="10">
        <f t="shared" si="161"/>
        <v>18200</v>
      </c>
      <c r="N30" s="10">
        <f t="shared" si="3"/>
        <v>181800</v>
      </c>
      <c r="O30" s="11"/>
      <c r="P30" s="10">
        <f>SUM(P10,P17,P22,P28)</f>
        <v>18200</v>
      </c>
      <c r="Q30" s="10">
        <f t="shared" ref="Q30:AA30" si="162">SUM(Q10,Q17,Q22,Q28)</f>
        <v>18200</v>
      </c>
      <c r="R30" s="10">
        <f t="shared" si="162"/>
        <v>18200</v>
      </c>
      <c r="S30" s="10">
        <f t="shared" si="162"/>
        <v>18200</v>
      </c>
      <c r="T30" s="10">
        <f t="shared" si="162"/>
        <v>18200</v>
      </c>
      <c r="U30" s="10">
        <f t="shared" si="162"/>
        <v>18200</v>
      </c>
      <c r="V30" s="10">
        <f t="shared" si="162"/>
        <v>18200</v>
      </c>
      <c r="W30" s="10">
        <f t="shared" si="162"/>
        <v>18200</v>
      </c>
      <c r="X30" s="10">
        <f t="shared" si="162"/>
        <v>23400</v>
      </c>
      <c r="Y30" s="10">
        <f t="shared" si="162"/>
        <v>23400</v>
      </c>
      <c r="Z30" s="10">
        <f t="shared" si="162"/>
        <v>23400</v>
      </c>
      <c r="AA30" s="10">
        <f t="shared" si="162"/>
        <v>23400</v>
      </c>
      <c r="AB30" s="10">
        <f t="shared" ref="AB30" si="163">SUM(P30:AA30)</f>
        <v>239200</v>
      </c>
      <c r="AC30" s="11"/>
      <c r="AD30" s="10">
        <f>SUM(AD10,AD17,AD22,AD28)</f>
        <v>17900</v>
      </c>
      <c r="AE30" s="10">
        <f t="shared" ref="AE30:AO30" si="164">SUM(AE10,AE17,AE22,AE28)</f>
        <v>17900</v>
      </c>
      <c r="AF30" s="10">
        <f t="shared" si="164"/>
        <v>17900</v>
      </c>
      <c r="AG30" s="10">
        <f t="shared" si="164"/>
        <v>17900</v>
      </c>
      <c r="AH30" s="10">
        <f t="shared" si="164"/>
        <v>17900</v>
      </c>
      <c r="AI30" s="10">
        <f t="shared" si="164"/>
        <v>17900</v>
      </c>
      <c r="AJ30" s="10">
        <f t="shared" si="164"/>
        <v>17900</v>
      </c>
      <c r="AK30" s="10">
        <f t="shared" si="164"/>
        <v>17900</v>
      </c>
      <c r="AL30" s="10">
        <f t="shared" si="164"/>
        <v>28300</v>
      </c>
      <c r="AM30" s="10">
        <f t="shared" si="164"/>
        <v>28300</v>
      </c>
      <c r="AN30" s="10">
        <f t="shared" si="164"/>
        <v>28300</v>
      </c>
      <c r="AO30" s="10">
        <f t="shared" si="164"/>
        <v>28300</v>
      </c>
      <c r="AP30" s="10">
        <f t="shared" ref="AP30" si="165">SUM(AD30:AO30)</f>
        <v>256400</v>
      </c>
      <c r="AQ30" s="11"/>
      <c r="AR30" s="10">
        <f>SUM(AR10,AR17,AR22,AR28)</f>
        <v>23800</v>
      </c>
      <c r="AS30" s="10">
        <f t="shared" ref="AS30:BC30" si="166">SUM(AS10,AS17,AS22,AS28)</f>
        <v>23800</v>
      </c>
      <c r="AT30" s="10">
        <f t="shared" si="166"/>
        <v>23800</v>
      </c>
      <c r="AU30" s="10">
        <f t="shared" si="166"/>
        <v>23800</v>
      </c>
      <c r="AV30" s="10">
        <f t="shared" si="166"/>
        <v>23800</v>
      </c>
      <c r="AW30" s="10">
        <f t="shared" si="166"/>
        <v>23800</v>
      </c>
      <c r="AX30" s="10">
        <f t="shared" si="166"/>
        <v>23800</v>
      </c>
      <c r="AY30" s="10">
        <f t="shared" si="166"/>
        <v>23800</v>
      </c>
      <c r="AZ30" s="10">
        <f t="shared" si="166"/>
        <v>23800</v>
      </c>
      <c r="BA30" s="10">
        <f t="shared" si="166"/>
        <v>23800</v>
      </c>
      <c r="BB30" s="10">
        <f t="shared" si="166"/>
        <v>23800</v>
      </c>
      <c r="BC30" s="10">
        <f t="shared" si="166"/>
        <v>23800</v>
      </c>
      <c r="BD30" s="10">
        <f t="shared" ref="BD30" si="167">SUM(AR30:BC30)</f>
        <v>285600</v>
      </c>
      <c r="BE30" s="11"/>
      <c r="BF30" s="17"/>
    </row>
    <row r="31" spans="1:58" x14ac:dyDescent="0.2">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56"/>
    </row>
    <row r="32" spans="1:58" x14ac:dyDescent="0.2">
      <c r="B32" s="25"/>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56"/>
    </row>
    <row r="33" spans="1:58" s="19" customFormat="1" ht="19" x14ac:dyDescent="0.2">
      <c r="A33" s="30" t="s">
        <v>5</v>
      </c>
      <c r="B33" s="31"/>
      <c r="C33" s="31"/>
      <c r="D33" s="31"/>
      <c r="E33" s="31"/>
      <c r="F33" s="31"/>
      <c r="G33" s="31"/>
      <c r="H33" s="31"/>
      <c r="I33" s="31"/>
      <c r="J33" s="31"/>
      <c r="K33" s="31"/>
      <c r="L33" s="31"/>
      <c r="M33" s="31"/>
      <c r="N33" s="31"/>
      <c r="O33" s="18"/>
      <c r="P33" s="31"/>
      <c r="Q33" s="31"/>
      <c r="R33" s="31"/>
      <c r="S33" s="31"/>
      <c r="T33" s="31"/>
      <c r="U33" s="31"/>
      <c r="V33" s="31"/>
      <c r="W33" s="31"/>
      <c r="X33" s="31"/>
      <c r="Y33" s="31"/>
      <c r="Z33" s="31"/>
      <c r="AA33" s="31"/>
      <c r="AB33" s="31"/>
      <c r="AC33" s="18"/>
      <c r="AD33" s="31"/>
      <c r="AE33" s="31"/>
      <c r="AF33" s="31"/>
      <c r="AG33" s="31"/>
      <c r="AH33" s="31"/>
      <c r="AI33" s="31"/>
      <c r="AJ33" s="31"/>
      <c r="AK33" s="31"/>
      <c r="AL33" s="31"/>
      <c r="AM33" s="31"/>
      <c r="AN33" s="31"/>
      <c r="AO33" s="31"/>
      <c r="AP33" s="31"/>
      <c r="AQ33" s="18"/>
      <c r="AR33" s="31"/>
      <c r="AS33" s="31"/>
      <c r="AT33" s="31"/>
      <c r="AU33" s="31"/>
      <c r="AV33" s="31"/>
      <c r="AW33" s="31"/>
      <c r="AX33" s="31"/>
      <c r="AY33" s="31"/>
      <c r="AZ33" s="31"/>
      <c r="BA33" s="31"/>
      <c r="BB33" s="31"/>
      <c r="BC33" s="31"/>
      <c r="BD33" s="31"/>
      <c r="BE33" s="18"/>
      <c r="BF33" s="31"/>
    </row>
    <row r="34" spans="1:58" ht="19" x14ac:dyDescent="0.2">
      <c r="A34" s="32" t="s">
        <v>6</v>
      </c>
      <c r="B34" s="33"/>
      <c r="C34" s="33"/>
      <c r="D34" s="33"/>
      <c r="E34" s="33"/>
      <c r="F34" s="33"/>
      <c r="G34" s="33"/>
      <c r="H34" s="33"/>
      <c r="I34" s="33"/>
      <c r="J34" s="33"/>
      <c r="K34" s="33"/>
      <c r="L34" s="33"/>
      <c r="M34" s="33"/>
      <c r="N34" s="33"/>
      <c r="O34" s="25"/>
      <c r="P34" s="33"/>
      <c r="Q34" s="33"/>
      <c r="R34" s="33"/>
      <c r="S34" s="33"/>
      <c r="T34" s="33"/>
      <c r="U34" s="33"/>
      <c r="V34" s="33"/>
      <c r="W34" s="33"/>
      <c r="X34" s="33"/>
      <c r="Y34" s="33"/>
      <c r="Z34" s="33"/>
      <c r="AA34" s="33"/>
      <c r="AB34" s="33"/>
      <c r="AC34" s="25"/>
      <c r="AD34" s="33"/>
      <c r="AE34" s="33"/>
      <c r="AF34" s="33"/>
      <c r="AG34" s="33"/>
      <c r="AH34" s="33"/>
      <c r="AI34" s="33"/>
      <c r="AJ34" s="33"/>
      <c r="AK34" s="33"/>
      <c r="AL34" s="33"/>
      <c r="AM34" s="33"/>
      <c r="AN34" s="33"/>
      <c r="AO34" s="33"/>
      <c r="AP34" s="33"/>
      <c r="AQ34" s="25"/>
      <c r="AR34" s="33"/>
      <c r="AS34" s="33"/>
      <c r="AT34" s="33"/>
      <c r="AU34" s="33"/>
      <c r="AV34" s="33"/>
      <c r="AW34" s="33"/>
      <c r="AX34" s="33"/>
      <c r="AY34" s="33"/>
      <c r="AZ34" s="33"/>
      <c r="BA34" s="33"/>
      <c r="BB34" s="33"/>
      <c r="BC34" s="33"/>
      <c r="BD34" s="33"/>
      <c r="BE34" s="25"/>
      <c r="BF34" s="33"/>
    </row>
    <row r="35" spans="1:58" x14ac:dyDescent="0.2">
      <c r="A35" s="146" t="s">
        <v>57</v>
      </c>
      <c r="B35" s="147" t="str">
        <f>IF(Assumptions!$B$6&lt;C$2,(Assumptions!$B$21*4.333),"")</f>
        <v/>
      </c>
      <c r="C35" s="147" t="str">
        <f>IF(Assumptions!$B$6&lt;D$2,(Assumptions!$B$21*4.333),"")</f>
        <v/>
      </c>
      <c r="D35" s="147" t="str">
        <f>IF(Assumptions!$B$6&lt;E$2,(Assumptions!$B$21*4.333),"")</f>
        <v/>
      </c>
      <c r="E35" s="147" t="str">
        <f>IF(Assumptions!$B$6&lt;F$2,(Assumptions!$B$21*4.333),"")</f>
        <v/>
      </c>
      <c r="F35" s="147" t="str">
        <f>IF(Assumptions!$B$6&lt;G$2,(Assumptions!$B$21*4.333),"")</f>
        <v/>
      </c>
      <c r="G35" s="147" t="str">
        <f>IF(Assumptions!$B$6&lt;H$2,(Assumptions!$B$21*4.333),"")</f>
        <v/>
      </c>
      <c r="H35" s="147" t="str">
        <f>IF(Assumptions!$B$6&lt;I$2,(Assumptions!$B$21*4.333),"")</f>
        <v/>
      </c>
      <c r="I35" s="147" t="str">
        <f>IF(Assumptions!$B$6&lt;J$2,(Assumptions!$B$21*4.333),"")</f>
        <v/>
      </c>
      <c r="J35" s="147">
        <f>IF(Assumptions!$B$6&lt;K$2,(Assumptions!$B$21*4.333),"")</f>
        <v>2166.5</v>
      </c>
      <c r="K35" s="147">
        <f>IF(Assumptions!$B$6&lt;L$2,(Assumptions!$B$21*4.333),"")</f>
        <v>2166.5</v>
      </c>
      <c r="L35" s="147">
        <f>IF(Assumptions!$B$6&lt;M$2,(Assumptions!$B$21*4.333),"")</f>
        <v>2166.5</v>
      </c>
      <c r="M35" s="147">
        <f>IF(Assumptions!$B$6&lt;P$2,(Assumptions!$B$21*4.333),"")</f>
        <v>2166.5</v>
      </c>
      <c r="N35" s="34">
        <f t="shared" ref="N35:N41" si="168">SUM(B35:M35)</f>
        <v>8666</v>
      </c>
      <c r="O35" s="25"/>
      <c r="P35" s="147">
        <f>IF(Assumptions!$B$6&lt;Q$2,(Assumptions!$B$21*4.333),"")</f>
        <v>2166.5</v>
      </c>
      <c r="Q35" s="147">
        <f>IF(Assumptions!$B$6&lt;R$2,(Assumptions!$B$21*4.333),"")</f>
        <v>2166.5</v>
      </c>
      <c r="R35" s="147">
        <f>IF(Assumptions!$B$6&lt;S$2,(Assumptions!$B$21*4.333),"")</f>
        <v>2166.5</v>
      </c>
      <c r="S35" s="147">
        <f>IF(Assumptions!$B$6&lt;T$2,(Assumptions!$B$21*4.333),"")</f>
        <v>2166.5</v>
      </c>
      <c r="T35" s="147">
        <f>IF(Assumptions!$B$6&lt;U$2,(Assumptions!$B$21*4.333),"")</f>
        <v>2166.5</v>
      </c>
      <c r="U35" s="147">
        <f>IF(Assumptions!$B$6&lt;V$2,(Assumptions!$B$21*4.333),"")</f>
        <v>2166.5</v>
      </c>
      <c r="V35" s="147">
        <f>IF(Assumptions!$B$6&lt;W$2,(Assumptions!$B$21*4.333),"")</f>
        <v>2166.5</v>
      </c>
      <c r="W35" s="147">
        <f>IF(Assumptions!$B$6&lt;X$2,(Assumptions!$B$21*4.333),"")</f>
        <v>2166.5</v>
      </c>
      <c r="X35" s="147">
        <f>IF(Assumptions!$B$6&lt;Y$2,(Assumptions!$B$21*4.333),"")</f>
        <v>2166.5</v>
      </c>
      <c r="Y35" s="147">
        <f>IF(Assumptions!$B$6&lt;Z$2,(Assumptions!$B$21*4.333),"")</f>
        <v>2166.5</v>
      </c>
      <c r="Z35" s="147">
        <f>IF(Assumptions!$B$6&lt;AA$2,(Assumptions!$B$21*4.333),"")</f>
        <v>2166.5</v>
      </c>
      <c r="AA35" s="147">
        <f>IF(Assumptions!$B$6&lt;AD$2,(Assumptions!$B$21*4.333),"")</f>
        <v>2166.5</v>
      </c>
      <c r="AB35" s="34">
        <f t="shared" ref="AB35:AB41" si="169">SUM(P35:AA35)</f>
        <v>25998</v>
      </c>
      <c r="AC35" s="25"/>
      <c r="AD35" s="147">
        <f>IF(Assumptions!$B$6&lt;AE$2,(Assumptions!$B$21*4.333),"")</f>
        <v>2166.5</v>
      </c>
      <c r="AE35" s="147">
        <f>IF(Assumptions!$B$6&lt;AF$2,(Assumptions!$B$21*4.333),"")</f>
        <v>2166.5</v>
      </c>
      <c r="AF35" s="147">
        <f>IF(Assumptions!$B$6&lt;AG$2,(Assumptions!$B$21*4.333),"")</f>
        <v>2166.5</v>
      </c>
      <c r="AG35" s="147">
        <f>IF(Assumptions!$B$6&lt;AH$2,(Assumptions!$B$21*4.333),"")</f>
        <v>2166.5</v>
      </c>
      <c r="AH35" s="147">
        <f>IF(Assumptions!$B$6&lt;AI$2,(Assumptions!$B$21*4.333),"")</f>
        <v>2166.5</v>
      </c>
      <c r="AI35" s="147">
        <f>IF(Assumptions!$B$6&lt;AJ$2,(Assumptions!$B$21*4.333),"")</f>
        <v>2166.5</v>
      </c>
      <c r="AJ35" s="147">
        <f>IF(Assumptions!$B$6&lt;AK$2,(Assumptions!$B$21*4.333),"")</f>
        <v>2166.5</v>
      </c>
      <c r="AK35" s="147">
        <f>IF(Assumptions!$B$6&lt;AL$2,(Assumptions!$B$21*4.333),"")</f>
        <v>2166.5</v>
      </c>
      <c r="AL35" s="147">
        <f>IF(Assumptions!$B$6&lt;AM$2,(Assumptions!$B$21*4.333),"")</f>
        <v>2166.5</v>
      </c>
      <c r="AM35" s="147">
        <f>IF(Assumptions!$B$6&lt;AN$2,(Assumptions!$B$21*4.333),"")</f>
        <v>2166.5</v>
      </c>
      <c r="AN35" s="147">
        <f>IF(Assumptions!$B$6&lt;AO$2,(Assumptions!$B$21*4.333),"")</f>
        <v>2166.5</v>
      </c>
      <c r="AO35" s="147">
        <f>IF(Assumptions!$B$6&lt;AR$2,(Assumptions!$B$21*4.333),"")</f>
        <v>2166.5</v>
      </c>
      <c r="AP35" s="34">
        <f t="shared" ref="AP35:AP41" si="170">SUM(AD35:AO35)</f>
        <v>25998</v>
      </c>
      <c r="AQ35" s="25"/>
      <c r="AR35" s="147">
        <f>IF(Assumptions!$B$6&lt;AS$2,(Assumptions!$B$21*4.333),"")</f>
        <v>2166.5</v>
      </c>
      <c r="AS35" s="147">
        <f>IF(Assumptions!$B$6&lt;AT$2,(Assumptions!$B$21*4.333),"")</f>
        <v>2166.5</v>
      </c>
      <c r="AT35" s="147">
        <f>IF(Assumptions!$B$6&lt;AU$2,(Assumptions!$B$21*4.333),"")</f>
        <v>2166.5</v>
      </c>
      <c r="AU35" s="147">
        <f>IF(Assumptions!$B$6&lt;AV$2,(Assumptions!$B$21*4.333),"")</f>
        <v>2166.5</v>
      </c>
      <c r="AV35" s="147">
        <f>IF(Assumptions!$B$6&lt;AW$2,(Assumptions!$B$21*4.333),"")</f>
        <v>2166.5</v>
      </c>
      <c r="AW35" s="147">
        <f>IF(Assumptions!$B$6&lt;AX$2,(Assumptions!$B$21*4.333),"")</f>
        <v>2166.5</v>
      </c>
      <c r="AX35" s="147">
        <f>IF(Assumptions!$B$6&lt;AY$2,(Assumptions!$B$21*4.333),"")</f>
        <v>2166.5</v>
      </c>
      <c r="AY35" s="147">
        <f>IF(Assumptions!$B$6&lt;AZ$2,(Assumptions!$B$21*4.333),"")</f>
        <v>2166.5</v>
      </c>
      <c r="AZ35" s="147">
        <f>IF(Assumptions!$B$6&lt;BA$2,(Assumptions!$B$21*4.333),"")</f>
        <v>2166.5</v>
      </c>
      <c r="BA35" s="147">
        <f>IF(Assumptions!$B$6&lt;BB$2,(Assumptions!$B$21*4.333),"")</f>
        <v>2166.5</v>
      </c>
      <c r="BB35" s="147">
        <f>IF(Assumptions!$B$6&lt;BC$2,(Assumptions!$B$21*4.333),"")</f>
        <v>2166.5</v>
      </c>
      <c r="BC35" s="147">
        <f>IF(Assumptions!$B$6&lt;EDATE(BC$2,1),(Assumptions!$B$21*4.333),"")</f>
        <v>2166.5</v>
      </c>
      <c r="BD35" s="34">
        <f t="shared" ref="BD35:BD41" si="171">SUM(AR35:BC35)</f>
        <v>25998</v>
      </c>
      <c r="BE35" s="25"/>
      <c r="BF35" s="56">
        <f t="shared" ref="BF35:BF41" si="172">SUM(N35,AB35,AP35,BD35)</f>
        <v>86660</v>
      </c>
    </row>
    <row r="36" spans="1:58" x14ac:dyDescent="0.2">
      <c r="A36" s="146" t="s">
        <v>60</v>
      </c>
      <c r="B36" s="147"/>
      <c r="C36" s="147"/>
      <c r="D36" s="147"/>
      <c r="E36" s="147"/>
      <c r="F36" s="147"/>
      <c r="G36" s="147"/>
      <c r="H36" s="147"/>
      <c r="I36" s="147"/>
      <c r="J36" s="147"/>
      <c r="K36" s="147"/>
      <c r="L36" s="147"/>
      <c r="M36" s="147"/>
      <c r="N36" s="34">
        <f t="shared" si="168"/>
        <v>0</v>
      </c>
      <c r="O36" s="25"/>
      <c r="P36" s="147"/>
      <c r="Q36" s="147"/>
      <c r="R36" s="147"/>
      <c r="S36" s="147"/>
      <c r="T36" s="147"/>
      <c r="U36" s="147"/>
      <c r="V36" s="147"/>
      <c r="W36" s="147"/>
      <c r="X36" s="147"/>
      <c r="Y36" s="147"/>
      <c r="Z36" s="147"/>
      <c r="AA36" s="147"/>
      <c r="AB36" s="34">
        <f t="shared" si="169"/>
        <v>0</v>
      </c>
      <c r="AC36" s="25"/>
      <c r="AD36" s="147"/>
      <c r="AE36" s="147"/>
      <c r="AF36" s="147"/>
      <c r="AG36" s="147"/>
      <c r="AH36" s="147"/>
      <c r="AI36" s="147"/>
      <c r="AJ36" s="147"/>
      <c r="AK36" s="147"/>
      <c r="AL36" s="147"/>
      <c r="AM36" s="147"/>
      <c r="AN36" s="147"/>
      <c r="AO36" s="147"/>
      <c r="AP36" s="34">
        <f t="shared" si="170"/>
        <v>0</v>
      </c>
      <c r="AQ36" s="25"/>
      <c r="AR36" s="147"/>
      <c r="AS36" s="147"/>
      <c r="AT36" s="147"/>
      <c r="AU36" s="147"/>
      <c r="AV36" s="147"/>
      <c r="AW36" s="147"/>
      <c r="AX36" s="147"/>
      <c r="AY36" s="147"/>
      <c r="AZ36" s="147"/>
      <c r="BA36" s="147"/>
      <c r="BB36" s="147"/>
      <c r="BC36" s="147"/>
      <c r="BD36" s="34">
        <f t="shared" si="171"/>
        <v>0</v>
      </c>
      <c r="BE36" s="25"/>
      <c r="BF36" s="56">
        <f t="shared" si="172"/>
        <v>0</v>
      </c>
    </row>
    <row r="37" spans="1:58" x14ac:dyDescent="0.2">
      <c r="A37" s="146" t="s">
        <v>58</v>
      </c>
      <c r="B37" s="147" t="str">
        <f>IF(Assumptions!$D$22=0,"",(IF(Assumptions!$G$22&lt;C$2,Assumptions!$D$22,"")))</f>
        <v/>
      </c>
      <c r="C37" s="147" t="str">
        <f>IF(Assumptions!$D$22=0,"",(IF(Assumptions!$G$22&lt;D$2,Assumptions!$D$22,"")))</f>
        <v/>
      </c>
      <c r="D37" s="147" t="str">
        <f>IF(Assumptions!$D$22=0,"",(IF(Assumptions!$G$22&lt;E$2,Assumptions!$D$22,"")))</f>
        <v/>
      </c>
      <c r="E37" s="147" t="str">
        <f>IF(Assumptions!$D$22=0,"",(IF(Assumptions!$G$22&lt;F$2,Assumptions!$D$22,"")))</f>
        <v/>
      </c>
      <c r="F37" s="147">
        <f>IF(Assumptions!$D$22=0,"",(IF(Assumptions!$G$22&lt;G$2,Assumptions!$D$22,"")))</f>
        <v>200</v>
      </c>
      <c r="G37" s="147">
        <f>IF(Assumptions!$D$22=0,"",(IF(Assumptions!$G$22&lt;H$2,Assumptions!$D$22,"")))</f>
        <v>200</v>
      </c>
      <c r="H37" s="147">
        <f>IF(Assumptions!$D$22=0,"",(IF(Assumptions!$G$22&lt;I$2,Assumptions!$D$22,"")))</f>
        <v>200</v>
      </c>
      <c r="I37" s="147">
        <f>IF(Assumptions!$D$22=0,"",(IF(Assumptions!$G$22&lt;J$2,Assumptions!$D$22,"")))</f>
        <v>200</v>
      </c>
      <c r="J37" s="147">
        <f>IF(Assumptions!$D$22=0,"",(IF(Assumptions!$G$22&lt;K$2,Assumptions!$D$22,"")))</f>
        <v>200</v>
      </c>
      <c r="K37" s="147">
        <f>IF(Assumptions!$D$22=0,"",(IF(Assumptions!$G$22&lt;L$2,Assumptions!$D$22,"")))</f>
        <v>200</v>
      </c>
      <c r="L37" s="147">
        <f>IF(Assumptions!$D$22=0,"",(IF(Assumptions!$G$22&lt;M$2,Assumptions!$D$22,"")))</f>
        <v>200</v>
      </c>
      <c r="M37" s="147">
        <f>IF(Assumptions!$D$22=0,"",(IF(Assumptions!$G$22&lt;P$2,Assumptions!$D$22,"")))</f>
        <v>200</v>
      </c>
      <c r="N37" s="34">
        <f t="shared" si="168"/>
        <v>1600</v>
      </c>
      <c r="O37" s="25"/>
      <c r="P37" s="147">
        <f>IF(Assumptions!$D$22=0,"",(IF(Assumptions!$G$22&lt;Q$2,Assumptions!$D$22,"")))</f>
        <v>200</v>
      </c>
      <c r="Q37" s="147">
        <f>IF(Assumptions!$D$22=0,"",(IF(Assumptions!$G$22&lt;R$2,Assumptions!$D$22,"")))</f>
        <v>200</v>
      </c>
      <c r="R37" s="147">
        <f>IF(Assumptions!$D$22=0,"",(IF(Assumptions!$G$22&lt;S$2,Assumptions!$D$22,"")))</f>
        <v>200</v>
      </c>
      <c r="S37" s="147">
        <f>IF(Assumptions!$D$22=0,"",(IF(Assumptions!$G$22&lt;T$2,Assumptions!$D$22,"")))</f>
        <v>200</v>
      </c>
      <c r="T37" s="147">
        <f>IF(Assumptions!$D$22=0,"",(IF(Assumptions!$G$22&lt;U$2,Assumptions!$D$22,"")))</f>
        <v>200</v>
      </c>
      <c r="U37" s="147">
        <f>IF(Assumptions!$D$22=0,"",(IF(Assumptions!$G$22&lt;V$2,Assumptions!$D$22,"")))</f>
        <v>200</v>
      </c>
      <c r="V37" s="147">
        <f>IF(Assumptions!$D$22=0,"",(IF(Assumptions!$G$22&lt;W$2,Assumptions!$D$22,"")))</f>
        <v>200</v>
      </c>
      <c r="W37" s="147">
        <f>IF(Assumptions!$D$22=0,"",(IF(Assumptions!$G$22&lt;X$2,Assumptions!$D$22,"")))</f>
        <v>200</v>
      </c>
      <c r="X37" s="147">
        <f>IF(Assumptions!$D$22=0,"",(IF(Assumptions!$G$22&lt;Y$2,Assumptions!$D$22,"")))</f>
        <v>200</v>
      </c>
      <c r="Y37" s="147">
        <f>IF(Assumptions!$D$22=0,"",(IF(Assumptions!$G$22&lt;Z$2,Assumptions!$D$22,"")))</f>
        <v>200</v>
      </c>
      <c r="Z37" s="147">
        <f>IF(Assumptions!$D$22=0,"",(IF(Assumptions!$G$22&lt;AA$2,Assumptions!$D$22,"")))</f>
        <v>200</v>
      </c>
      <c r="AA37" s="147">
        <f>IF(Assumptions!$D$22=0,"",(IF(Assumptions!$G$22&lt;AD$2,Assumptions!$D$22,"")))</f>
        <v>200</v>
      </c>
      <c r="AB37" s="34">
        <f t="shared" si="169"/>
        <v>2400</v>
      </c>
      <c r="AC37" s="25"/>
      <c r="AD37" s="147">
        <f>IF(Assumptions!$D$22=0,"",(IF(Assumptions!$G$22&lt;AE$2,Assumptions!$D$22,"")))</f>
        <v>200</v>
      </c>
      <c r="AE37" s="147">
        <f>IF(Assumptions!$D$22=0,"",(IF(Assumptions!$G$22&lt;AF$2,Assumptions!$D$22,"")))</f>
        <v>200</v>
      </c>
      <c r="AF37" s="147">
        <f>IF(Assumptions!$D$22=0,"",(IF(Assumptions!$G$22&lt;AG$2,Assumptions!$D$22,"")))</f>
        <v>200</v>
      </c>
      <c r="AG37" s="147">
        <f>IF(Assumptions!$D$22=0,"",(IF(Assumptions!$G$22&lt;AH$2,Assumptions!$D$22,"")))</f>
        <v>200</v>
      </c>
      <c r="AH37" s="147">
        <f>IF(Assumptions!$D$22=0,"",(IF(Assumptions!$G$22&lt;AI$2,Assumptions!$D$22,"")))</f>
        <v>200</v>
      </c>
      <c r="AI37" s="147">
        <f>IF(Assumptions!$D$22=0,"",(IF(Assumptions!$G$22&lt;AJ$2,Assumptions!$D$22,"")))</f>
        <v>200</v>
      </c>
      <c r="AJ37" s="147">
        <f>IF(Assumptions!$D$22=0,"",(IF(Assumptions!$G$22&lt;AK$2,Assumptions!$D$22,"")))</f>
        <v>200</v>
      </c>
      <c r="AK37" s="147">
        <f>IF(Assumptions!$D$22=0,"",(IF(Assumptions!$G$22&lt;AL$2,Assumptions!$D$22,"")))</f>
        <v>200</v>
      </c>
      <c r="AL37" s="147">
        <f>IF(Assumptions!$D$22=0,"",(IF(Assumptions!$G$22&lt;AM$2,Assumptions!$D$22,"")))</f>
        <v>200</v>
      </c>
      <c r="AM37" s="147">
        <f>IF(Assumptions!$D$22=0,"",(IF(Assumptions!$G$22&lt;AN$2,Assumptions!$D$22,"")))</f>
        <v>200</v>
      </c>
      <c r="AN37" s="147">
        <f>IF(Assumptions!$D$22=0,"",(IF(Assumptions!$G$22&lt;AO$2,Assumptions!$D$22,"")))</f>
        <v>200</v>
      </c>
      <c r="AO37" s="147">
        <f>IF(Assumptions!$D$22=0,"",(IF(Assumptions!$G$22&lt;AR$2,Assumptions!$D$22,"")))</f>
        <v>200</v>
      </c>
      <c r="AP37" s="34">
        <f t="shared" si="170"/>
        <v>2400</v>
      </c>
      <c r="AQ37" s="25"/>
      <c r="AR37" s="147">
        <f>IF(Assumptions!$D$22=0,"",(IF(Assumptions!$G$22&lt;AS$2,Assumptions!$D$22,"")))</f>
        <v>200</v>
      </c>
      <c r="AS37" s="147">
        <f>IF(Assumptions!$D$22=0,"",(IF(Assumptions!$G$22&lt;AT$2,Assumptions!$D$22,"")))</f>
        <v>200</v>
      </c>
      <c r="AT37" s="147">
        <f>IF(Assumptions!$D$22=0,"",(IF(Assumptions!$G$22&lt;AU$2,Assumptions!$D$22,"")))</f>
        <v>200</v>
      </c>
      <c r="AU37" s="147">
        <f>IF(Assumptions!$D$22=0,"",(IF(Assumptions!$G$22&lt;AV$2,Assumptions!$D$22,"")))</f>
        <v>200</v>
      </c>
      <c r="AV37" s="147">
        <f>IF(Assumptions!$D$22=0,"",(IF(Assumptions!$G$22&lt;AW$2,Assumptions!$D$22,"")))</f>
        <v>200</v>
      </c>
      <c r="AW37" s="147">
        <f>IF(Assumptions!$D$22=0,"",(IF(Assumptions!$G$22&lt;AX$2,Assumptions!$D$22,"")))</f>
        <v>200</v>
      </c>
      <c r="AX37" s="147">
        <f>IF(Assumptions!$D$22=0,"",(IF(Assumptions!$G$22&lt;AY$2,Assumptions!$D$22,"")))</f>
        <v>200</v>
      </c>
      <c r="AY37" s="147">
        <f>IF(Assumptions!$D$22=0,"",(IF(Assumptions!$G$22&lt;AZ$2,Assumptions!$D$22,"")))</f>
        <v>200</v>
      </c>
      <c r="AZ37" s="147">
        <f>IF(Assumptions!$D$22=0,"",(IF(Assumptions!$G$22&lt;BA$2,Assumptions!$D$22,"")))</f>
        <v>200</v>
      </c>
      <c r="BA37" s="147">
        <f>IF(Assumptions!$D$22=0,"",(IF(Assumptions!$G$22&lt;BB$2,Assumptions!$D$22,"")))</f>
        <v>200</v>
      </c>
      <c r="BB37" s="147">
        <f>IF(Assumptions!$D$22=0,"",(IF(Assumptions!$G$22&lt;BC$2,Assumptions!$D$22,"")))</f>
        <v>200</v>
      </c>
      <c r="BC37" s="147">
        <f>IF(Assumptions!$D$22=0,"",(IF(Assumptions!$G$22&lt;EDATE(BC$2,1),Assumptions!$D$22,"")))</f>
        <v>200</v>
      </c>
      <c r="BD37" s="34">
        <f t="shared" si="171"/>
        <v>2400</v>
      </c>
      <c r="BE37" s="25"/>
      <c r="BF37" s="56">
        <f t="shared" si="172"/>
        <v>8800</v>
      </c>
    </row>
    <row r="38" spans="1:58" x14ac:dyDescent="0.2">
      <c r="A38" s="149" t="s">
        <v>56</v>
      </c>
      <c r="B38" s="147" t="str">
        <f>IF(Assumptions!$D$23=0,"",(IF(Assumptions!$G$22&lt;C$2,Assumptions!$D$23,"")))</f>
        <v/>
      </c>
      <c r="C38" s="147" t="str">
        <f>IF(Assumptions!$D$23=0,"",(IF(Assumptions!$G$22&lt;D$2,Assumptions!$D$23,"")))</f>
        <v/>
      </c>
      <c r="D38" s="147" t="str">
        <f>IF(Assumptions!$D$23=0,"",(IF(Assumptions!$G$22&lt;E$2,Assumptions!$D$23,"")))</f>
        <v/>
      </c>
      <c r="E38" s="147" t="str">
        <f>IF(Assumptions!$D$23=0,"",(IF(Assumptions!$G$22&lt;F$2,Assumptions!$D$23,"")))</f>
        <v/>
      </c>
      <c r="F38" s="147">
        <f>IF(Assumptions!$D$23=0,"",(IF(Assumptions!$G$22&lt;G$2,Assumptions!$D$23,"")))</f>
        <v>150</v>
      </c>
      <c r="G38" s="147">
        <f>IF(Assumptions!$D$23=0,"",(IF(Assumptions!$G$22&lt;H$2,Assumptions!$D$23,"")))</f>
        <v>150</v>
      </c>
      <c r="H38" s="147">
        <f>IF(Assumptions!$D$23=0,"",(IF(Assumptions!$G$22&lt;I$2,Assumptions!$D$23,"")))</f>
        <v>150</v>
      </c>
      <c r="I38" s="147">
        <f>IF(Assumptions!$D$23=0,"",(IF(Assumptions!$G$22&lt;J$2,Assumptions!$D$23,"")))</f>
        <v>150</v>
      </c>
      <c r="J38" s="147">
        <f>IF(Assumptions!$D$23=0,"",(IF(Assumptions!$G$22&lt;K$2,Assumptions!$D$23,"")))</f>
        <v>150</v>
      </c>
      <c r="K38" s="147">
        <f>IF(Assumptions!$D$23=0,"",(IF(Assumptions!$G$22&lt;L$2,Assumptions!$D$23,"")))</f>
        <v>150</v>
      </c>
      <c r="L38" s="147">
        <f>IF(Assumptions!$D$23=0,"",(IF(Assumptions!$G$22&lt;M$2,Assumptions!$D$23,"")))</f>
        <v>150</v>
      </c>
      <c r="M38" s="147">
        <f>IF(Assumptions!$D$23=0,"",(IF(Assumptions!$G$22&lt;P$2,Assumptions!$D$23,"")))</f>
        <v>150</v>
      </c>
      <c r="N38" s="34">
        <f t="shared" si="168"/>
        <v>1200</v>
      </c>
      <c r="O38" s="25"/>
      <c r="P38" s="147">
        <f>IF(Assumptions!$D$23=0,"",(IF(Assumptions!$G$22&lt;Q$2,Assumptions!$D$23,"")))</f>
        <v>150</v>
      </c>
      <c r="Q38" s="147">
        <f>IF(Assumptions!$D$23=0,"",(IF(Assumptions!$G$22&lt;R$2,Assumptions!$D$23,"")))</f>
        <v>150</v>
      </c>
      <c r="R38" s="147">
        <f>IF(Assumptions!$D$23=0,"",(IF(Assumptions!$G$22&lt;S$2,Assumptions!$D$23,"")))</f>
        <v>150</v>
      </c>
      <c r="S38" s="147">
        <f>IF(Assumptions!$D$23=0,"",(IF(Assumptions!$G$22&lt;T$2,Assumptions!$D$23,"")))</f>
        <v>150</v>
      </c>
      <c r="T38" s="147">
        <f>IF(Assumptions!$D$23=0,"",(IF(Assumptions!$G$22&lt;U$2,Assumptions!$D$23,"")))</f>
        <v>150</v>
      </c>
      <c r="U38" s="147">
        <f>IF(Assumptions!$D$23=0,"",(IF(Assumptions!$G$22&lt;V$2,Assumptions!$D$23,"")))</f>
        <v>150</v>
      </c>
      <c r="V38" s="147">
        <f>IF(Assumptions!$D$23=0,"",(IF(Assumptions!$G$22&lt;W$2,Assumptions!$D$23,"")))</f>
        <v>150</v>
      </c>
      <c r="W38" s="147">
        <f>IF(Assumptions!$D$23=0,"",(IF(Assumptions!$G$22&lt;X$2,Assumptions!$D$23,"")))</f>
        <v>150</v>
      </c>
      <c r="X38" s="147">
        <f>IF(Assumptions!$D$23=0,"",(IF(Assumptions!$G$22&lt;Y$2,Assumptions!$D$23,"")))</f>
        <v>150</v>
      </c>
      <c r="Y38" s="147">
        <f>IF(Assumptions!$D$23=0,"",(IF(Assumptions!$G$22&lt;Z$2,Assumptions!$D$23,"")))</f>
        <v>150</v>
      </c>
      <c r="Z38" s="147">
        <f>IF(Assumptions!$D$23=0,"",(IF(Assumptions!$G$22&lt;AA$2,Assumptions!$D$23,"")))</f>
        <v>150</v>
      </c>
      <c r="AA38" s="147">
        <f>IF(Assumptions!$D$23=0,"",(IF(Assumptions!$G$22&lt;AD$2,Assumptions!$D$23,"")))</f>
        <v>150</v>
      </c>
      <c r="AB38" s="34">
        <f t="shared" si="169"/>
        <v>1800</v>
      </c>
      <c r="AC38" s="25"/>
      <c r="AD38" s="147">
        <f>IF(Assumptions!$D$23=0,"",(IF(Assumptions!$G$22&lt;AE$2,Assumptions!$D$23,"")))</f>
        <v>150</v>
      </c>
      <c r="AE38" s="147">
        <f>IF(Assumptions!$D$23=0,"",(IF(Assumptions!$G$22&lt;AF$2,Assumptions!$D$23,"")))</f>
        <v>150</v>
      </c>
      <c r="AF38" s="147">
        <f>IF(Assumptions!$D$23=0,"",(IF(Assumptions!$G$22&lt;AG$2,Assumptions!$D$23,"")))</f>
        <v>150</v>
      </c>
      <c r="AG38" s="147">
        <f>IF(Assumptions!$D$23=0,"",(IF(Assumptions!$G$22&lt;AH$2,Assumptions!$D$23,"")))</f>
        <v>150</v>
      </c>
      <c r="AH38" s="147">
        <f>IF(Assumptions!$D$23=0,"",(IF(Assumptions!$G$22&lt;AI$2,Assumptions!$D$23,"")))</f>
        <v>150</v>
      </c>
      <c r="AI38" s="147">
        <f>IF(Assumptions!$D$23=0,"",(IF(Assumptions!$G$22&lt;AJ$2,Assumptions!$D$23,"")))</f>
        <v>150</v>
      </c>
      <c r="AJ38" s="147">
        <f>IF(Assumptions!$D$23=0,"",(IF(Assumptions!$G$22&lt;AK$2,Assumptions!$D$23,"")))</f>
        <v>150</v>
      </c>
      <c r="AK38" s="147">
        <f>IF(Assumptions!$D$23=0,"",(IF(Assumptions!$G$22&lt;AL$2,Assumptions!$D$23,"")))</f>
        <v>150</v>
      </c>
      <c r="AL38" s="147">
        <f>IF(Assumptions!$D$23=0,"",(IF(Assumptions!$G$22&lt;AM$2,Assumptions!$D$23,"")))</f>
        <v>150</v>
      </c>
      <c r="AM38" s="147">
        <f>IF(Assumptions!$D$23=0,"",(IF(Assumptions!$G$22&lt;AN$2,Assumptions!$D$23,"")))</f>
        <v>150</v>
      </c>
      <c r="AN38" s="147">
        <f>IF(Assumptions!$D$23=0,"",(IF(Assumptions!$G$22&lt;AO$2,Assumptions!$D$23,"")))</f>
        <v>150</v>
      </c>
      <c r="AO38" s="147">
        <f>IF(Assumptions!$D$23=0,"",(IF(Assumptions!$G$22&lt;AR$2,Assumptions!$D$23,"")))</f>
        <v>150</v>
      </c>
      <c r="AP38" s="34">
        <f t="shared" si="170"/>
        <v>1800</v>
      </c>
      <c r="AQ38" s="25"/>
      <c r="AR38" s="147">
        <f>IF(Assumptions!$D$23=0,"",(IF(Assumptions!$G$22&lt;AS$2,Assumptions!$D$23,"")))</f>
        <v>150</v>
      </c>
      <c r="AS38" s="147">
        <f>IF(Assumptions!$D$23=0,"",(IF(Assumptions!$G$22&lt;AT$2,Assumptions!$D$23,"")))</f>
        <v>150</v>
      </c>
      <c r="AT38" s="147">
        <f>IF(Assumptions!$D$23=0,"",(IF(Assumptions!$G$22&lt;AU$2,Assumptions!$D$23,"")))</f>
        <v>150</v>
      </c>
      <c r="AU38" s="147">
        <f>IF(Assumptions!$D$23=0,"",(IF(Assumptions!$G$22&lt;AV$2,Assumptions!$D$23,"")))</f>
        <v>150</v>
      </c>
      <c r="AV38" s="147">
        <f>IF(Assumptions!$D$23=0,"",(IF(Assumptions!$G$22&lt;AW$2,Assumptions!$D$23,"")))</f>
        <v>150</v>
      </c>
      <c r="AW38" s="147">
        <f>IF(Assumptions!$D$23=0,"",(IF(Assumptions!$G$22&lt;AX$2,Assumptions!$D$23,"")))</f>
        <v>150</v>
      </c>
      <c r="AX38" s="147">
        <f>IF(Assumptions!$D$23=0,"",(IF(Assumptions!$G$22&lt;AY$2,Assumptions!$D$23,"")))</f>
        <v>150</v>
      </c>
      <c r="AY38" s="147">
        <f>IF(Assumptions!$D$23=0,"",(IF(Assumptions!$G$22&lt;AZ$2,Assumptions!$D$23,"")))</f>
        <v>150</v>
      </c>
      <c r="AZ38" s="147">
        <f>IF(Assumptions!$D$23=0,"",(IF(Assumptions!$G$22&lt;BA$2,Assumptions!$D$23,"")))</f>
        <v>150</v>
      </c>
      <c r="BA38" s="147">
        <f>IF(Assumptions!$D$23=0,"",(IF(Assumptions!$G$22&lt;BB$2,Assumptions!$D$23,"")))</f>
        <v>150</v>
      </c>
      <c r="BB38" s="147">
        <f>IF(Assumptions!$D$23=0,"",(IF(Assumptions!$G$22&lt;BC$2,Assumptions!$D$23,"")))</f>
        <v>150</v>
      </c>
      <c r="BC38" s="147">
        <f>IF(Assumptions!$D$23=0,"",(IF(Assumptions!$G$22&lt;EDATE(BC$2,1),Assumptions!$D$23,"")))</f>
        <v>150</v>
      </c>
      <c r="BD38" s="34">
        <f t="shared" si="171"/>
        <v>1800</v>
      </c>
      <c r="BE38" s="25"/>
      <c r="BF38" s="56">
        <f t="shared" si="172"/>
        <v>6600</v>
      </c>
    </row>
    <row r="39" spans="1:58" x14ac:dyDescent="0.2">
      <c r="A39" s="149" t="s">
        <v>117</v>
      </c>
      <c r="B39" s="147"/>
      <c r="C39" s="147"/>
      <c r="D39" s="147"/>
      <c r="E39" s="147"/>
      <c r="F39" s="147"/>
      <c r="G39" s="147"/>
      <c r="H39" s="147"/>
      <c r="I39" s="147"/>
      <c r="J39" s="147"/>
      <c r="K39" s="147"/>
      <c r="L39" s="147"/>
      <c r="M39" s="147"/>
      <c r="N39" s="34">
        <f t="shared" ref="N39" si="173">SUM(B39:M39)</f>
        <v>0</v>
      </c>
      <c r="O39" s="25"/>
      <c r="P39" s="147"/>
      <c r="Q39" s="147"/>
      <c r="R39" s="147"/>
      <c r="S39" s="147"/>
      <c r="T39" s="147"/>
      <c r="U39" s="147"/>
      <c r="V39" s="147"/>
      <c r="W39" s="147"/>
      <c r="X39" s="147"/>
      <c r="Y39" s="147"/>
      <c r="Z39" s="147"/>
      <c r="AA39" s="147"/>
      <c r="AB39" s="34">
        <f t="shared" ref="AB39" si="174">SUM(P39:AA39)</f>
        <v>0</v>
      </c>
      <c r="AC39" s="25"/>
      <c r="AD39" s="147"/>
      <c r="AE39" s="147"/>
      <c r="AF39" s="147"/>
      <c r="AG39" s="147"/>
      <c r="AH39" s="147"/>
      <c r="AI39" s="147"/>
      <c r="AJ39" s="147"/>
      <c r="AK39" s="147"/>
      <c r="AL39" s="147"/>
      <c r="AM39" s="147"/>
      <c r="AN39" s="147"/>
      <c r="AO39" s="147"/>
      <c r="AP39" s="34">
        <f t="shared" ref="AP39" si="175">SUM(AD39:AO39)</f>
        <v>0</v>
      </c>
      <c r="AQ39" s="25"/>
      <c r="AR39" s="147"/>
      <c r="AS39" s="147"/>
      <c r="AT39" s="147"/>
      <c r="AU39" s="147"/>
      <c r="AV39" s="147"/>
      <c r="AW39" s="147"/>
      <c r="AX39" s="147"/>
      <c r="AY39" s="147"/>
      <c r="AZ39" s="147"/>
      <c r="BA39" s="147"/>
      <c r="BB39" s="147"/>
      <c r="BC39" s="147"/>
      <c r="BD39" s="34">
        <f t="shared" ref="BD39" si="176">SUM(AR39:BC39)</f>
        <v>0</v>
      </c>
      <c r="BE39" s="25"/>
      <c r="BF39" s="56">
        <f t="shared" ref="BF39" si="177">SUM(N39,AB39,AP39,BD39)</f>
        <v>0</v>
      </c>
    </row>
    <row r="40" spans="1:58" ht="17" thickBot="1" x14ac:dyDescent="0.25">
      <c r="A40" s="150" t="s">
        <v>59</v>
      </c>
      <c r="B40" s="151" t="str">
        <f>IF(Assumptions!$D$24=0,"",(IF(Assumptions!$G$24&lt;C$2,Assumptions!$D$24,"")))</f>
        <v/>
      </c>
      <c r="C40" s="151" t="str">
        <f>IF(Assumptions!$D$24=0,"",(IF(Assumptions!$G$24&lt;D$2,Assumptions!$D$24,"")))</f>
        <v/>
      </c>
      <c r="D40" s="151" t="str">
        <f>IF(Assumptions!$D$24=0,"",(IF(Assumptions!$G$24&lt;E$2,Assumptions!$D$24,"")))</f>
        <v/>
      </c>
      <c r="E40" s="151" t="str">
        <f>IF(Assumptions!$D$24=0,"",(IF(Assumptions!$G$24&lt;F$2,Assumptions!$D$24,"")))</f>
        <v/>
      </c>
      <c r="F40" s="151">
        <f>IF(Assumptions!$D$24=0,"",(IF(Assumptions!$G$24&lt;G$2,Assumptions!$D$24,"")))</f>
        <v>100</v>
      </c>
      <c r="G40" s="151">
        <f>IF(Assumptions!$D$24=0,"",(IF(Assumptions!$G$24&lt;H$2,Assumptions!$D$24,"")))</f>
        <v>100</v>
      </c>
      <c r="H40" s="151">
        <f>IF(Assumptions!$D$24=0,"",(IF(Assumptions!$G$24&lt;I$2,Assumptions!$D$24,"")))</f>
        <v>100</v>
      </c>
      <c r="I40" s="151">
        <f>IF(Assumptions!$D$24=0,"",(IF(Assumptions!$G$24&lt;J$2,Assumptions!$D$24,"")))</f>
        <v>100</v>
      </c>
      <c r="J40" s="151">
        <f>IF(Assumptions!$D$24=0,"",(IF(Assumptions!$G$24&lt;K$2,Assumptions!$D$24,"")))</f>
        <v>100</v>
      </c>
      <c r="K40" s="151">
        <f>IF(Assumptions!$D$24=0,"",(IF(Assumptions!$G$24&lt;L$2,Assumptions!$D$24,"")))</f>
        <v>100</v>
      </c>
      <c r="L40" s="151">
        <f>IF(Assumptions!$D$24=0,"",(IF(Assumptions!$G$24&lt;M$2,Assumptions!$D$24,"")))</f>
        <v>100</v>
      </c>
      <c r="M40" s="151">
        <f>IF(Assumptions!$D$24=0,"",(IF(Assumptions!$G$24&lt;P$2,Assumptions!$D$24,"")))</f>
        <v>100</v>
      </c>
      <c r="N40" s="36">
        <f t="shared" si="168"/>
        <v>800</v>
      </c>
      <c r="O40" s="25"/>
      <c r="P40" s="151">
        <f>IF(Assumptions!$D$24=0,"",(IF(Assumptions!$G$24&lt;Q$2,Assumptions!$D$24,"")))</f>
        <v>100</v>
      </c>
      <c r="Q40" s="151">
        <f>IF(Assumptions!$D$24=0,"",(IF(Assumptions!$G$24&lt;R$2,Assumptions!$D$24,"")))</f>
        <v>100</v>
      </c>
      <c r="R40" s="151">
        <f>IF(Assumptions!$D$24=0,"",(IF(Assumptions!$G$24&lt;S$2,Assumptions!$D$24,"")))</f>
        <v>100</v>
      </c>
      <c r="S40" s="151">
        <f>IF(Assumptions!$D$24=0,"",(IF(Assumptions!$G$24&lt;T$2,Assumptions!$D$24,"")))</f>
        <v>100</v>
      </c>
      <c r="T40" s="151">
        <f>IF(Assumptions!$D$24=0,"",(IF(Assumptions!$G$24&lt;U$2,Assumptions!$D$24,"")))</f>
        <v>100</v>
      </c>
      <c r="U40" s="151">
        <f>IF(Assumptions!$D$24=0,"",(IF(Assumptions!$G$24&lt;V$2,Assumptions!$D$24,"")))</f>
        <v>100</v>
      </c>
      <c r="V40" s="151">
        <f>IF(Assumptions!$D$24=0,"",(IF(Assumptions!$G$24&lt;W$2,Assumptions!$D$24,"")))</f>
        <v>100</v>
      </c>
      <c r="W40" s="151">
        <f>IF(Assumptions!$D$24=0,"",(IF(Assumptions!$G$24&lt;X$2,Assumptions!$D$24,"")))</f>
        <v>100</v>
      </c>
      <c r="X40" s="151">
        <f>IF(Assumptions!$D$24=0,"",(IF(Assumptions!$G$24&lt;Y$2,Assumptions!$D$24,"")))</f>
        <v>100</v>
      </c>
      <c r="Y40" s="151">
        <f>IF(Assumptions!$D$24=0,"",(IF(Assumptions!$G$24&lt;Z$2,Assumptions!$D$24,"")))</f>
        <v>100</v>
      </c>
      <c r="Z40" s="151">
        <f>IF(Assumptions!$D$24=0,"",(IF(Assumptions!$G$24&lt;AA$2,Assumptions!$D$24,"")))</f>
        <v>100</v>
      </c>
      <c r="AA40" s="151">
        <f>IF(Assumptions!$D$24=0,"",(IF(Assumptions!$G$24&lt;AD$2,Assumptions!$D$24,"")))</f>
        <v>100</v>
      </c>
      <c r="AB40" s="36">
        <f t="shared" si="169"/>
        <v>1200</v>
      </c>
      <c r="AC40" s="25"/>
      <c r="AD40" s="151">
        <f>IF(Assumptions!$D$24=0,"",(IF(Assumptions!$G$24&lt;AE$2,Assumptions!$D$24,"")))</f>
        <v>100</v>
      </c>
      <c r="AE40" s="151">
        <f>IF(Assumptions!$D$24=0,"",(IF(Assumptions!$G$24&lt;AF$2,Assumptions!$D$24,"")))</f>
        <v>100</v>
      </c>
      <c r="AF40" s="151">
        <f>IF(Assumptions!$D$24=0,"",(IF(Assumptions!$G$24&lt;AG$2,Assumptions!$D$24,"")))</f>
        <v>100</v>
      </c>
      <c r="AG40" s="151">
        <f>IF(Assumptions!$D$24=0,"",(IF(Assumptions!$G$24&lt;AH$2,Assumptions!$D$24,"")))</f>
        <v>100</v>
      </c>
      <c r="AH40" s="151">
        <f>IF(Assumptions!$D$24=0,"",(IF(Assumptions!$G$24&lt;AI$2,Assumptions!$D$24,"")))</f>
        <v>100</v>
      </c>
      <c r="AI40" s="151">
        <f>IF(Assumptions!$D$24=0,"",(IF(Assumptions!$G$24&lt;AJ$2,Assumptions!$D$24,"")))</f>
        <v>100</v>
      </c>
      <c r="AJ40" s="151">
        <f>IF(Assumptions!$D$24=0,"",(IF(Assumptions!$G$24&lt;AK$2,Assumptions!$D$24,"")))</f>
        <v>100</v>
      </c>
      <c r="AK40" s="151">
        <f>IF(Assumptions!$D$24=0,"",(IF(Assumptions!$G$24&lt;AL$2,Assumptions!$D$24,"")))</f>
        <v>100</v>
      </c>
      <c r="AL40" s="151">
        <f>IF(Assumptions!$D$24=0,"",(IF(Assumptions!$G$24&lt;AM$2,Assumptions!$D$24,"")))</f>
        <v>100</v>
      </c>
      <c r="AM40" s="151">
        <f>IF(Assumptions!$D$24=0,"",(IF(Assumptions!$G$24&lt;AN$2,Assumptions!$D$24,"")))</f>
        <v>100</v>
      </c>
      <c r="AN40" s="151">
        <f>IF(Assumptions!$D$24=0,"",(IF(Assumptions!$G$24&lt;AO$2,Assumptions!$D$24,"")))</f>
        <v>100</v>
      </c>
      <c r="AO40" s="151">
        <f>IF(Assumptions!$D$24=0,"",(IF(Assumptions!$G$24&lt;AR$2,Assumptions!$D$24,"")))</f>
        <v>100</v>
      </c>
      <c r="AP40" s="36">
        <f t="shared" si="170"/>
        <v>1200</v>
      </c>
      <c r="AQ40" s="25"/>
      <c r="AR40" s="151">
        <f>IF(Assumptions!$D$24=0,"",(IF(Assumptions!$G$24&lt;AS$2,Assumptions!$D$24,"")))</f>
        <v>100</v>
      </c>
      <c r="AS40" s="151">
        <f>IF(Assumptions!$D$24=0,"",(IF(Assumptions!$G$24&lt;AT$2,Assumptions!$D$24,"")))</f>
        <v>100</v>
      </c>
      <c r="AT40" s="151">
        <f>IF(Assumptions!$D$24=0,"",(IF(Assumptions!$G$24&lt;AU$2,Assumptions!$D$24,"")))</f>
        <v>100</v>
      </c>
      <c r="AU40" s="151">
        <f>IF(Assumptions!$D$24=0,"",(IF(Assumptions!$G$24&lt;AV$2,Assumptions!$D$24,"")))</f>
        <v>100</v>
      </c>
      <c r="AV40" s="151">
        <f>IF(Assumptions!$D$24=0,"",(IF(Assumptions!$G$24&lt;AW$2,Assumptions!$D$24,"")))</f>
        <v>100</v>
      </c>
      <c r="AW40" s="151">
        <f>IF(Assumptions!$D$24=0,"",(IF(Assumptions!$G$24&lt;AX$2,Assumptions!$D$24,"")))</f>
        <v>100</v>
      </c>
      <c r="AX40" s="151">
        <f>IF(Assumptions!$D$24=0,"",(IF(Assumptions!$G$24&lt;AY$2,Assumptions!$D$24,"")))</f>
        <v>100</v>
      </c>
      <c r="AY40" s="151">
        <f>IF(Assumptions!$D$24=0,"",(IF(Assumptions!$G$24&lt;AZ$2,Assumptions!$D$24,"")))</f>
        <v>100</v>
      </c>
      <c r="AZ40" s="151">
        <f>IF(Assumptions!$D$24=0,"",(IF(Assumptions!$G$24&lt;BA$2,Assumptions!$D$24,"")))</f>
        <v>100</v>
      </c>
      <c r="BA40" s="151">
        <f>IF(Assumptions!$D$24=0,"",(IF(Assumptions!$G$24&lt;BB$2,Assumptions!$D$24,"")))</f>
        <v>100</v>
      </c>
      <c r="BB40" s="151">
        <f>IF(Assumptions!$D$24=0,"",(IF(Assumptions!$G$24&lt;BC$2,Assumptions!$D$24,"")))</f>
        <v>100</v>
      </c>
      <c r="BC40" s="151">
        <f>IF(Assumptions!$D$24=0,"",(IF(Assumptions!$G$24&lt;EDATE(BC$2,1),Assumptions!$D$24,"")))</f>
        <v>100</v>
      </c>
      <c r="BD40" s="36">
        <f t="shared" si="171"/>
        <v>1200</v>
      </c>
      <c r="BE40" s="25"/>
      <c r="BF40" s="58">
        <f t="shared" si="172"/>
        <v>4400</v>
      </c>
    </row>
    <row r="41" spans="1:58" x14ac:dyDescent="0.2">
      <c r="A41" s="37" t="s">
        <v>85</v>
      </c>
      <c r="B41" s="38">
        <f>SUM(B35:B40)</f>
        <v>0</v>
      </c>
      <c r="C41" s="38">
        <f>SUM(C35:C40)</f>
        <v>0</v>
      </c>
      <c r="D41" s="38">
        <f t="shared" ref="D41:M41" si="178">SUM(D35:D40)</f>
        <v>0</v>
      </c>
      <c r="E41" s="38">
        <f t="shared" si="178"/>
        <v>0</v>
      </c>
      <c r="F41" s="38">
        <f t="shared" si="178"/>
        <v>450</v>
      </c>
      <c r="G41" s="38">
        <f t="shared" si="178"/>
        <v>450</v>
      </c>
      <c r="H41" s="38">
        <f t="shared" si="178"/>
        <v>450</v>
      </c>
      <c r="I41" s="38">
        <f t="shared" si="178"/>
        <v>450</v>
      </c>
      <c r="J41" s="38">
        <f t="shared" si="178"/>
        <v>2616.5</v>
      </c>
      <c r="K41" s="38">
        <f t="shared" si="178"/>
        <v>2616.5</v>
      </c>
      <c r="L41" s="38">
        <f t="shared" si="178"/>
        <v>2616.5</v>
      </c>
      <c r="M41" s="38">
        <f t="shared" si="178"/>
        <v>2616.5</v>
      </c>
      <c r="N41" s="39">
        <f t="shared" si="168"/>
        <v>12266</v>
      </c>
      <c r="O41" s="25"/>
      <c r="P41" s="38">
        <f>SUM(P35:P40)</f>
        <v>2616.5</v>
      </c>
      <c r="Q41" s="38">
        <f t="shared" ref="Q41" si="179">SUM(Q35:Q40)</f>
        <v>2616.5</v>
      </c>
      <c r="R41" s="38">
        <f t="shared" ref="R41" si="180">SUM(R35:R40)</f>
        <v>2616.5</v>
      </c>
      <c r="S41" s="38">
        <f t="shared" ref="S41" si="181">SUM(S35:S40)</f>
        <v>2616.5</v>
      </c>
      <c r="T41" s="38">
        <f t="shared" ref="T41" si="182">SUM(T35:T40)</f>
        <v>2616.5</v>
      </c>
      <c r="U41" s="38">
        <f t="shared" ref="U41" si="183">SUM(U35:U40)</f>
        <v>2616.5</v>
      </c>
      <c r="V41" s="38">
        <f t="shared" ref="V41" si="184">SUM(V35:V40)</f>
        <v>2616.5</v>
      </c>
      <c r="W41" s="38">
        <f t="shared" ref="W41" si="185">SUM(W35:W40)</f>
        <v>2616.5</v>
      </c>
      <c r="X41" s="38">
        <f t="shared" ref="X41" si="186">SUM(X35:X40)</f>
        <v>2616.5</v>
      </c>
      <c r="Y41" s="38">
        <f t="shared" ref="Y41" si="187">SUM(Y35:Y40)</f>
        <v>2616.5</v>
      </c>
      <c r="Z41" s="38">
        <f t="shared" ref="Z41" si="188">SUM(Z35:Z40)</f>
        <v>2616.5</v>
      </c>
      <c r="AA41" s="38">
        <f t="shared" ref="AA41" si="189">SUM(AA35:AA40)</f>
        <v>2616.5</v>
      </c>
      <c r="AB41" s="39">
        <f t="shared" si="169"/>
        <v>31398</v>
      </c>
      <c r="AC41" s="25"/>
      <c r="AD41" s="38">
        <f>SUM(AD35:AD40)</f>
        <v>2616.5</v>
      </c>
      <c r="AE41" s="38">
        <f t="shared" ref="AE41" si="190">SUM(AE35:AE40)</f>
        <v>2616.5</v>
      </c>
      <c r="AF41" s="38">
        <f t="shared" ref="AF41" si="191">SUM(AF35:AF40)</f>
        <v>2616.5</v>
      </c>
      <c r="AG41" s="38">
        <f t="shared" ref="AG41" si="192">SUM(AG35:AG40)</f>
        <v>2616.5</v>
      </c>
      <c r="AH41" s="38">
        <f t="shared" ref="AH41" si="193">SUM(AH35:AH40)</f>
        <v>2616.5</v>
      </c>
      <c r="AI41" s="38">
        <f t="shared" ref="AI41" si="194">SUM(AI35:AI40)</f>
        <v>2616.5</v>
      </c>
      <c r="AJ41" s="38">
        <f t="shared" ref="AJ41" si="195">SUM(AJ35:AJ40)</f>
        <v>2616.5</v>
      </c>
      <c r="AK41" s="38">
        <f t="shared" ref="AK41" si="196">SUM(AK35:AK40)</f>
        <v>2616.5</v>
      </c>
      <c r="AL41" s="38">
        <f t="shared" ref="AL41" si="197">SUM(AL35:AL40)</f>
        <v>2616.5</v>
      </c>
      <c r="AM41" s="38">
        <f t="shared" ref="AM41" si="198">SUM(AM35:AM40)</f>
        <v>2616.5</v>
      </c>
      <c r="AN41" s="38">
        <f t="shared" ref="AN41" si="199">SUM(AN35:AN40)</f>
        <v>2616.5</v>
      </c>
      <c r="AO41" s="38">
        <f t="shared" ref="AO41" si="200">SUM(AO35:AO40)</f>
        <v>2616.5</v>
      </c>
      <c r="AP41" s="39">
        <f t="shared" si="170"/>
        <v>31398</v>
      </c>
      <c r="AQ41" s="25"/>
      <c r="AR41" s="38">
        <f>SUM(AR35:AR40)</f>
        <v>2616.5</v>
      </c>
      <c r="AS41" s="38">
        <f t="shared" ref="AS41" si="201">SUM(AS35:AS40)</f>
        <v>2616.5</v>
      </c>
      <c r="AT41" s="38">
        <f t="shared" ref="AT41" si="202">SUM(AT35:AT40)</f>
        <v>2616.5</v>
      </c>
      <c r="AU41" s="38">
        <f t="shared" ref="AU41" si="203">SUM(AU35:AU40)</f>
        <v>2616.5</v>
      </c>
      <c r="AV41" s="38">
        <f t="shared" ref="AV41" si="204">SUM(AV35:AV40)</f>
        <v>2616.5</v>
      </c>
      <c r="AW41" s="38">
        <f t="shared" ref="AW41" si="205">SUM(AW35:AW40)</f>
        <v>2616.5</v>
      </c>
      <c r="AX41" s="38">
        <f t="shared" ref="AX41" si="206">SUM(AX35:AX40)</f>
        <v>2616.5</v>
      </c>
      <c r="AY41" s="38">
        <f t="shared" ref="AY41" si="207">SUM(AY35:AY40)</f>
        <v>2616.5</v>
      </c>
      <c r="AZ41" s="38">
        <f t="shared" ref="AZ41" si="208">SUM(AZ35:AZ40)</f>
        <v>2616.5</v>
      </c>
      <c r="BA41" s="38">
        <f t="shared" ref="BA41" si="209">SUM(BA35:BA40)</f>
        <v>2616.5</v>
      </c>
      <c r="BB41" s="38">
        <f t="shared" ref="BB41" si="210">SUM(BB35:BB40)</f>
        <v>2616.5</v>
      </c>
      <c r="BC41" s="38">
        <f t="shared" ref="BC41" si="211">SUM(BC35:BC40)</f>
        <v>2616.5</v>
      </c>
      <c r="BD41" s="39">
        <f t="shared" si="171"/>
        <v>31398</v>
      </c>
      <c r="BE41" s="25"/>
      <c r="BF41" s="56">
        <f t="shared" si="172"/>
        <v>106460</v>
      </c>
    </row>
    <row r="42" spans="1:58" x14ac:dyDescent="0.2">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56"/>
    </row>
    <row r="43" spans="1:58" ht="19" x14ac:dyDescent="0.2">
      <c r="A43" s="32" t="s">
        <v>12</v>
      </c>
      <c r="B43" s="33"/>
      <c r="C43" s="33"/>
      <c r="D43" s="33"/>
      <c r="E43" s="33"/>
      <c r="F43" s="33"/>
      <c r="G43" s="33"/>
      <c r="H43" s="33"/>
      <c r="I43" s="33"/>
      <c r="J43" s="33"/>
      <c r="K43" s="33"/>
      <c r="L43" s="33"/>
      <c r="M43" s="33"/>
      <c r="N43" s="33"/>
      <c r="O43" s="25"/>
      <c r="P43" s="33"/>
      <c r="Q43" s="33"/>
      <c r="R43" s="33"/>
      <c r="S43" s="33"/>
      <c r="T43" s="33"/>
      <c r="U43" s="33"/>
      <c r="V43" s="33"/>
      <c r="W43" s="33"/>
      <c r="X43" s="33"/>
      <c r="Y43" s="33"/>
      <c r="Z43" s="33"/>
      <c r="AA43" s="33"/>
      <c r="AB43" s="33"/>
      <c r="AC43" s="25"/>
      <c r="AD43" s="33"/>
      <c r="AE43" s="33"/>
      <c r="AF43" s="33"/>
      <c r="AG43" s="33"/>
      <c r="AH43" s="33"/>
      <c r="AI43" s="33"/>
      <c r="AJ43" s="33"/>
      <c r="AK43" s="33"/>
      <c r="AL43" s="33"/>
      <c r="AM43" s="33"/>
      <c r="AN43" s="33"/>
      <c r="AO43" s="33"/>
      <c r="AP43" s="33"/>
      <c r="AQ43" s="25"/>
      <c r="AR43" s="33"/>
      <c r="AS43" s="33"/>
      <c r="AT43" s="33"/>
      <c r="AU43" s="33"/>
      <c r="AV43" s="33"/>
      <c r="AW43" s="33"/>
      <c r="AX43" s="33"/>
      <c r="AY43" s="33"/>
      <c r="AZ43" s="33"/>
      <c r="BA43" s="33"/>
      <c r="BB43" s="33"/>
      <c r="BC43" s="33"/>
      <c r="BD43" s="33"/>
      <c r="BE43" s="25"/>
      <c r="BF43" s="33"/>
    </row>
    <row r="44" spans="1:58" x14ac:dyDescent="0.2">
      <c r="A44" s="146" t="s">
        <v>13</v>
      </c>
      <c r="B44" s="147" t="str">
        <f>IF(B$28=0,"",(IF(Assumptions!$D$28=0,(Assumptions!$F$28*B$28),(Assumptions!$D$28))))</f>
        <v/>
      </c>
      <c r="C44" s="147" t="str">
        <f>IF(C$28=0,"",(IF(Assumptions!$D$28=0,(Assumptions!$F$28*C$28),(Assumptions!$D$28))))</f>
        <v/>
      </c>
      <c r="D44" s="147" t="str">
        <f>IF(D$28=0,"",(IF(Assumptions!$D$28=0,(Assumptions!$F$28*D$28),(Assumptions!$D$28))))</f>
        <v/>
      </c>
      <c r="E44" s="147" t="str">
        <f>IF(E$28=0,"",(IF(Assumptions!$D$28=0,(Assumptions!$F$28*E$28),(Assumptions!$D$28))))</f>
        <v/>
      </c>
      <c r="F44" s="147" t="str">
        <f>IF(F$28=0,"",(IF(Assumptions!$D$28=0,(Assumptions!$F$28*F$28),(Assumptions!$D$28))))</f>
        <v/>
      </c>
      <c r="G44" s="147" t="str">
        <f>IF(G$28=0,"",(IF(Assumptions!$D$28=0,(Assumptions!$F$28*G$28),(Assumptions!$D$28))))</f>
        <v/>
      </c>
      <c r="H44" s="147" t="str">
        <f>IF(H$28=0,"",(IF(Assumptions!$D$28=0,(Assumptions!$F$28*H$28),(Assumptions!$D$28))))</f>
        <v/>
      </c>
      <c r="I44" s="147" t="str">
        <f>IF(I$28=0,"",(IF(Assumptions!$D$28=0,(Assumptions!$F$28*I$28),(Assumptions!$D$28))))</f>
        <v/>
      </c>
      <c r="J44" s="147">
        <f>IF(J$28=0,"",(IF(Assumptions!$D$28=0,(Assumptions!$F$28*J$28),(Assumptions!$D$28))))</f>
        <v>260</v>
      </c>
      <c r="K44" s="147">
        <f>IF(K$28=0,"",(IF(Assumptions!$D$28=0,(Assumptions!$F$28*K$28),(Assumptions!$D$28))))</f>
        <v>260</v>
      </c>
      <c r="L44" s="147">
        <f>IF(L$28=0,"",(IF(Assumptions!$D$28=0,(Assumptions!$F$28*L$28),(Assumptions!$D$28))))</f>
        <v>260</v>
      </c>
      <c r="M44" s="147">
        <f>IF(M$28=0,"",(IF(Assumptions!$D$28=0,(Assumptions!$F$28*M$28),(Assumptions!$D$28))))</f>
        <v>260</v>
      </c>
      <c r="N44" s="34">
        <f>SUM(B44:M44)</f>
        <v>1040</v>
      </c>
      <c r="O44" s="25"/>
      <c r="P44" s="147">
        <f>IF(P$28=0,"",(IF(Assumptions!$D$28=0,(Assumptions!$F$28*P$28),(Assumptions!$D$28))))</f>
        <v>260</v>
      </c>
      <c r="Q44" s="147">
        <f>IF(Q$28=0,"",(IF(Assumptions!$D$28=0,(Assumptions!$F$28*Q$28),(Assumptions!$D$28))))</f>
        <v>260</v>
      </c>
      <c r="R44" s="147">
        <f>IF(R$28=0,"",(IF(Assumptions!$D$28=0,(Assumptions!$F$28*R$28),(Assumptions!$D$28))))</f>
        <v>260</v>
      </c>
      <c r="S44" s="147">
        <f>IF(S$28=0,"",(IF(Assumptions!$D$28=0,(Assumptions!$F$28*S$28),(Assumptions!$D$28))))</f>
        <v>260</v>
      </c>
      <c r="T44" s="147">
        <f>IF(T$28=0,"",(IF(Assumptions!$D$28=0,(Assumptions!$F$28*T$28),(Assumptions!$D$28))))</f>
        <v>260</v>
      </c>
      <c r="U44" s="147">
        <f>IF(U$28=0,"",(IF(Assumptions!$D$28=0,(Assumptions!$F$28*U$28),(Assumptions!$D$28))))</f>
        <v>260</v>
      </c>
      <c r="V44" s="147">
        <f>IF(V$28=0,"",(IF(Assumptions!$D$28=0,(Assumptions!$F$28*V$28),(Assumptions!$D$28))))</f>
        <v>260</v>
      </c>
      <c r="W44" s="147">
        <f>IF(W$28=0,"",(IF(Assumptions!$D$28=0,(Assumptions!$F$28*W$28),(Assumptions!$D$28))))</f>
        <v>260</v>
      </c>
      <c r="X44" s="147">
        <f>IF(X$28=0,"",(IF(Assumptions!$D$28=0,(Assumptions!$F$28*X$28),(Assumptions!$D$28))))</f>
        <v>520</v>
      </c>
      <c r="Y44" s="147">
        <f>IF(Y$28=0,"",(IF(Assumptions!$D$28=0,(Assumptions!$F$28*Y$28),(Assumptions!$D$28))))</f>
        <v>520</v>
      </c>
      <c r="Z44" s="147">
        <f>IF(Z$28=0,"",(IF(Assumptions!$D$28=0,(Assumptions!$F$28*Z$28),(Assumptions!$D$28))))</f>
        <v>520</v>
      </c>
      <c r="AA44" s="147">
        <f>IF(AA$28=0,"",(IF(Assumptions!$D$28=0,(Assumptions!$F$28*AA$28),(Assumptions!$D$28))))</f>
        <v>520</v>
      </c>
      <c r="AB44" s="34">
        <f>SUM(P44:AA44)</f>
        <v>4160</v>
      </c>
      <c r="AC44" s="25"/>
      <c r="AD44" s="147">
        <f>IF(AD$28=0,"",(IF(Assumptions!$D$28=0,(Assumptions!$F$28*AD$28),(Assumptions!$D$28))))</f>
        <v>520</v>
      </c>
      <c r="AE44" s="147">
        <f>IF(AE$28=0,"",(IF(Assumptions!$D$28=0,(Assumptions!$F$28*AE$28),(Assumptions!$D$28))))</f>
        <v>520</v>
      </c>
      <c r="AF44" s="147">
        <f>IF(AF$28=0,"",(IF(Assumptions!$D$28=0,(Assumptions!$F$28*AF$28),(Assumptions!$D$28))))</f>
        <v>520</v>
      </c>
      <c r="AG44" s="147">
        <f>IF(AG$28=0,"",(IF(Assumptions!$D$28=0,(Assumptions!$F$28*AG$28),(Assumptions!$D$28))))</f>
        <v>520</v>
      </c>
      <c r="AH44" s="147">
        <f>IF(AH$28=0,"",(IF(Assumptions!$D$28=0,(Assumptions!$F$28*AH$28),(Assumptions!$D$28))))</f>
        <v>520</v>
      </c>
      <c r="AI44" s="147">
        <f>IF(AI$28=0,"",(IF(Assumptions!$D$28=0,(Assumptions!$F$28*AI$28),(Assumptions!$D$28))))</f>
        <v>520</v>
      </c>
      <c r="AJ44" s="147">
        <f>IF(AJ$28=0,"",(IF(Assumptions!$D$28=0,(Assumptions!$F$28*AJ$28),(Assumptions!$D$28))))</f>
        <v>520</v>
      </c>
      <c r="AK44" s="147">
        <f>IF(AK$28=0,"",(IF(Assumptions!$D$28=0,(Assumptions!$F$28*AK$28),(Assumptions!$D$28))))</f>
        <v>520</v>
      </c>
      <c r="AL44" s="147">
        <f>IF(AL$28=0,"",(IF(Assumptions!$D$28=0,(Assumptions!$F$28*AL$28),(Assumptions!$D$28))))</f>
        <v>1040</v>
      </c>
      <c r="AM44" s="147">
        <f>IF(AM$28=0,"",(IF(Assumptions!$D$28=0,(Assumptions!$F$28*AM$28),(Assumptions!$D$28))))</f>
        <v>1040</v>
      </c>
      <c r="AN44" s="147">
        <f>IF(AN$28=0,"",(IF(Assumptions!$D$28=0,(Assumptions!$F$28*AN$28),(Assumptions!$D$28))))</f>
        <v>1040</v>
      </c>
      <c r="AO44" s="147">
        <f>IF(AO$28=0,"",(IF(Assumptions!$D$28=0,(Assumptions!$F$28*AO$28),(Assumptions!$D$28))))</f>
        <v>1040</v>
      </c>
      <c r="AP44" s="34">
        <f>SUM(AD44:AO44)</f>
        <v>8320</v>
      </c>
      <c r="AQ44" s="25"/>
      <c r="AR44" s="147">
        <f>IF(AR$28=0,"",(IF(Assumptions!$D$28=0,(Assumptions!$F$28*AR$28),(Assumptions!$D$28))))</f>
        <v>1040</v>
      </c>
      <c r="AS44" s="147">
        <f>IF(AS$28=0,"",(IF(Assumptions!$D$28=0,(Assumptions!$F$28*AS$28),(Assumptions!$D$28))))</f>
        <v>1040</v>
      </c>
      <c r="AT44" s="147">
        <f>IF(AT$28=0,"",(IF(Assumptions!$D$28=0,(Assumptions!$F$28*AT$28),(Assumptions!$D$28))))</f>
        <v>1040</v>
      </c>
      <c r="AU44" s="147">
        <f>IF(AU$28=0,"",(IF(Assumptions!$D$28=0,(Assumptions!$F$28*AU$28),(Assumptions!$D$28))))</f>
        <v>1040</v>
      </c>
      <c r="AV44" s="147">
        <f>IF(AV$28=0,"",(IF(Assumptions!$D$28=0,(Assumptions!$F$28*AV$28),(Assumptions!$D$28))))</f>
        <v>1040</v>
      </c>
      <c r="AW44" s="147">
        <f>IF(AW$28=0,"",(IF(Assumptions!$D$28=0,(Assumptions!$F$28*AW$28),(Assumptions!$D$28))))</f>
        <v>1040</v>
      </c>
      <c r="AX44" s="147">
        <f>IF(AX$28=0,"",(IF(Assumptions!$D$28=0,(Assumptions!$F$28*AX$28),(Assumptions!$D$28))))</f>
        <v>1040</v>
      </c>
      <c r="AY44" s="147">
        <f>IF(AY$28=0,"",(IF(Assumptions!$D$28=0,(Assumptions!$F$28*AY$28),(Assumptions!$D$28))))</f>
        <v>1040</v>
      </c>
      <c r="AZ44" s="147">
        <f>IF(AZ$28=0,"",(IF(Assumptions!$D$28=0,(Assumptions!$F$28*AZ$28),(Assumptions!$D$28))))</f>
        <v>1040</v>
      </c>
      <c r="BA44" s="147">
        <f>IF(BA$28=0,"",(IF(Assumptions!$D$28=0,(Assumptions!$F$28*BA$28),(Assumptions!$D$28))))</f>
        <v>1040</v>
      </c>
      <c r="BB44" s="147">
        <f>IF(BB$28=0,"",(IF(Assumptions!$D$28=0,(Assumptions!$F$28*BB$28),(Assumptions!$D$28))))</f>
        <v>1040</v>
      </c>
      <c r="BC44" s="147">
        <f>IF(BC$28=0,"",(IF(Assumptions!$D$28=0,(Assumptions!$F$28*BC$28),(Assumptions!$D$28))))</f>
        <v>1040</v>
      </c>
      <c r="BD44" s="34">
        <f>SUM(AR44:BC44)</f>
        <v>12480</v>
      </c>
      <c r="BE44" s="25"/>
      <c r="BF44" s="56">
        <f t="shared" ref="BF44:BF49" si="212">SUM(N44,AB44,AP44,BD44)</f>
        <v>26000</v>
      </c>
    </row>
    <row r="45" spans="1:58" x14ac:dyDescent="0.2">
      <c r="A45" s="146" t="s">
        <v>27</v>
      </c>
      <c r="B45" s="147" t="str">
        <f>IF(B$28=0,"",(IF(Assumptions!$D$29=0,(Assumptions!$F$29*B$28),(Assumptions!$D$29))))</f>
        <v/>
      </c>
      <c r="C45" s="147" t="str">
        <f>IF(C$28=0,"",(IF(Assumptions!$D$29=0,(Assumptions!$F$29*C$28),(Assumptions!$D$29))))</f>
        <v/>
      </c>
      <c r="D45" s="147" t="str">
        <f>IF(D$28=0,"",(IF(Assumptions!$D$29=0,(Assumptions!$F$29*D$28),(Assumptions!$D$29))))</f>
        <v/>
      </c>
      <c r="E45" s="147" t="str">
        <f>IF(E$28=0,"",(IF(Assumptions!$D$29=0,(Assumptions!$F$29*E$28),(Assumptions!$D$29))))</f>
        <v/>
      </c>
      <c r="F45" s="147" t="str">
        <f>IF(F$28=0,"",(IF(Assumptions!$D$29=0,(Assumptions!$F$29*F$28),(Assumptions!$D$29))))</f>
        <v/>
      </c>
      <c r="G45" s="147" t="str">
        <f>IF(G$28=0,"",(IF(Assumptions!$D$29=0,(Assumptions!$F$29*G$28),(Assumptions!$D$29))))</f>
        <v/>
      </c>
      <c r="H45" s="147" t="str">
        <f>IF(H$28=0,"",(IF(Assumptions!$D$29=0,(Assumptions!$F$29*H$28),(Assumptions!$D$29))))</f>
        <v/>
      </c>
      <c r="I45" s="147" t="str">
        <f>IF(I$28=0,"",(IF(Assumptions!$D$29=0,(Assumptions!$F$29*I$28),(Assumptions!$D$29))))</f>
        <v/>
      </c>
      <c r="J45" s="147">
        <f>IF(J$28=0,"",(IF(Assumptions!$D$29=0,(Assumptions!$F$29*J$28),(Assumptions!$D$29))))</f>
        <v>156</v>
      </c>
      <c r="K45" s="147">
        <f>IF(K$28=0,"",(IF(Assumptions!$D$29=0,(Assumptions!$F$29*K$28),(Assumptions!$D$29))))</f>
        <v>156</v>
      </c>
      <c r="L45" s="147">
        <f>IF(L$28=0,"",(IF(Assumptions!$D$29=0,(Assumptions!$F$29*L$28),(Assumptions!$D$29))))</f>
        <v>156</v>
      </c>
      <c r="M45" s="147">
        <f>IF(M$28=0,"",(IF(Assumptions!$D$29=0,(Assumptions!$F$29*M$28),(Assumptions!$D$29))))</f>
        <v>156</v>
      </c>
      <c r="N45" s="34">
        <f t="shared" ref="N45:N49" si="213">SUM(B45:M45)</f>
        <v>624</v>
      </c>
      <c r="O45" s="25"/>
      <c r="P45" s="147">
        <f>IF(P$28=0,"",(IF(Assumptions!$D$29=0,(Assumptions!$F$29*P$28),(Assumptions!$D$29))))</f>
        <v>156</v>
      </c>
      <c r="Q45" s="147">
        <f>IF(Q$28=0,"",(IF(Assumptions!$D$29=0,(Assumptions!$F$29*Q$28),(Assumptions!$D$29))))</f>
        <v>156</v>
      </c>
      <c r="R45" s="147">
        <f>IF(R$28=0,"",(IF(Assumptions!$D$29=0,(Assumptions!$F$29*R$28),(Assumptions!$D$29))))</f>
        <v>156</v>
      </c>
      <c r="S45" s="147">
        <f>IF(S$28=0,"",(IF(Assumptions!$D$29=0,(Assumptions!$F$29*S$28),(Assumptions!$D$29))))</f>
        <v>156</v>
      </c>
      <c r="T45" s="147">
        <f>IF(T$28=0,"",(IF(Assumptions!$D$29=0,(Assumptions!$F$29*T$28),(Assumptions!$D$29))))</f>
        <v>156</v>
      </c>
      <c r="U45" s="147">
        <f>IF(U$28=0,"",(IF(Assumptions!$D$29=0,(Assumptions!$F$29*U$28),(Assumptions!$D$29))))</f>
        <v>156</v>
      </c>
      <c r="V45" s="147">
        <f>IF(V$28=0,"",(IF(Assumptions!$D$29=0,(Assumptions!$F$29*V$28),(Assumptions!$D$29))))</f>
        <v>156</v>
      </c>
      <c r="W45" s="147">
        <f>IF(W$28=0,"",(IF(Assumptions!$D$29=0,(Assumptions!$F$29*W$28),(Assumptions!$D$29))))</f>
        <v>156</v>
      </c>
      <c r="X45" s="147">
        <f>IF(X$28=0,"",(IF(Assumptions!$D$29=0,(Assumptions!$F$29*X$28),(Assumptions!$D$29))))</f>
        <v>312</v>
      </c>
      <c r="Y45" s="147">
        <f>IF(Y$28=0,"",(IF(Assumptions!$D$29=0,(Assumptions!$F$29*Y$28),(Assumptions!$D$29))))</f>
        <v>312</v>
      </c>
      <c r="Z45" s="147">
        <f>IF(Z$28=0,"",(IF(Assumptions!$D$29=0,(Assumptions!$F$29*Z$28),(Assumptions!$D$29))))</f>
        <v>312</v>
      </c>
      <c r="AA45" s="147">
        <f>IF(AA$28=0,"",(IF(Assumptions!$D$29=0,(Assumptions!$F$29*AA$28),(Assumptions!$D$29))))</f>
        <v>312</v>
      </c>
      <c r="AB45" s="34">
        <f t="shared" ref="AB45:AB49" si="214">SUM(P45:AA45)</f>
        <v>2496</v>
      </c>
      <c r="AC45" s="25"/>
      <c r="AD45" s="147">
        <f>IF(AD$28=0,"",(IF(Assumptions!$D$29=0,(Assumptions!$F$29*AD$28),(Assumptions!$D$29))))</f>
        <v>312</v>
      </c>
      <c r="AE45" s="147">
        <f>IF(AE$28=0,"",(IF(Assumptions!$D$29=0,(Assumptions!$F$29*AE$28),(Assumptions!$D$29))))</f>
        <v>312</v>
      </c>
      <c r="AF45" s="147">
        <f>IF(AF$28=0,"",(IF(Assumptions!$D$29=0,(Assumptions!$F$29*AF$28),(Assumptions!$D$29))))</f>
        <v>312</v>
      </c>
      <c r="AG45" s="147">
        <f>IF(AG$28=0,"",(IF(Assumptions!$D$29=0,(Assumptions!$F$29*AG$28),(Assumptions!$D$29))))</f>
        <v>312</v>
      </c>
      <c r="AH45" s="147">
        <f>IF(AH$28=0,"",(IF(Assumptions!$D$29=0,(Assumptions!$F$29*AH$28),(Assumptions!$D$29))))</f>
        <v>312</v>
      </c>
      <c r="AI45" s="147">
        <f>IF(AI$28=0,"",(IF(Assumptions!$D$29=0,(Assumptions!$F$29*AI$28),(Assumptions!$D$29))))</f>
        <v>312</v>
      </c>
      <c r="AJ45" s="147">
        <f>IF(AJ$28=0,"",(IF(Assumptions!$D$29=0,(Assumptions!$F$29*AJ$28),(Assumptions!$D$29))))</f>
        <v>312</v>
      </c>
      <c r="AK45" s="147">
        <f>IF(AK$28=0,"",(IF(Assumptions!$D$29=0,(Assumptions!$F$29*AK$28),(Assumptions!$D$29))))</f>
        <v>312</v>
      </c>
      <c r="AL45" s="147">
        <f>IF(AL$28=0,"",(IF(Assumptions!$D$29=0,(Assumptions!$F$29*AL$28),(Assumptions!$D$29))))</f>
        <v>624</v>
      </c>
      <c r="AM45" s="147">
        <f>IF(AM$28=0,"",(IF(Assumptions!$D$29=0,(Assumptions!$F$29*AM$28),(Assumptions!$D$29))))</f>
        <v>624</v>
      </c>
      <c r="AN45" s="147">
        <f>IF(AN$28=0,"",(IF(Assumptions!$D$29=0,(Assumptions!$F$29*AN$28),(Assumptions!$D$29))))</f>
        <v>624</v>
      </c>
      <c r="AO45" s="147">
        <f>IF(AO$28=0,"",(IF(Assumptions!$D$29=0,(Assumptions!$F$29*AO$28),(Assumptions!$D$29))))</f>
        <v>624</v>
      </c>
      <c r="AP45" s="34">
        <f t="shared" ref="AP45:AP49" si="215">SUM(AD45:AO45)</f>
        <v>4992</v>
      </c>
      <c r="AQ45" s="25"/>
      <c r="AR45" s="147">
        <f>IF(AR$28=0,"",(IF(Assumptions!$D$29=0,(Assumptions!$F$29*AR$28),(Assumptions!$D$29))))</f>
        <v>624</v>
      </c>
      <c r="AS45" s="147">
        <f>IF(AS$28=0,"",(IF(Assumptions!$D$29=0,(Assumptions!$F$29*AS$28),(Assumptions!$D$29))))</f>
        <v>624</v>
      </c>
      <c r="AT45" s="147">
        <f>IF(AT$28=0,"",(IF(Assumptions!$D$29=0,(Assumptions!$F$29*AT$28),(Assumptions!$D$29))))</f>
        <v>624</v>
      </c>
      <c r="AU45" s="147">
        <f>IF(AU$28=0,"",(IF(Assumptions!$D$29=0,(Assumptions!$F$29*AU$28),(Assumptions!$D$29))))</f>
        <v>624</v>
      </c>
      <c r="AV45" s="147">
        <f>IF(AV$28=0,"",(IF(Assumptions!$D$29=0,(Assumptions!$F$29*AV$28),(Assumptions!$D$29))))</f>
        <v>624</v>
      </c>
      <c r="AW45" s="147">
        <f>IF(AW$28=0,"",(IF(Assumptions!$D$29=0,(Assumptions!$F$29*AW$28),(Assumptions!$D$29))))</f>
        <v>624</v>
      </c>
      <c r="AX45" s="147">
        <f>IF(AX$28=0,"",(IF(Assumptions!$D$29=0,(Assumptions!$F$29*AX$28),(Assumptions!$D$29))))</f>
        <v>624</v>
      </c>
      <c r="AY45" s="147">
        <f>IF(AY$28=0,"",(IF(Assumptions!$D$29=0,(Assumptions!$F$29*AY$28),(Assumptions!$D$29))))</f>
        <v>624</v>
      </c>
      <c r="AZ45" s="147">
        <f>IF(AZ$28=0,"",(IF(Assumptions!$D$29=0,(Assumptions!$F$29*AZ$28),(Assumptions!$D$29))))</f>
        <v>624</v>
      </c>
      <c r="BA45" s="147">
        <f>IF(BA$28=0,"",(IF(Assumptions!$D$29=0,(Assumptions!$F$29*BA$28),(Assumptions!$D$29))))</f>
        <v>624</v>
      </c>
      <c r="BB45" s="147">
        <f>IF(BB$28=0,"",(IF(Assumptions!$D$29=0,(Assumptions!$F$29*BB$28),(Assumptions!$D$29))))</f>
        <v>624</v>
      </c>
      <c r="BC45" s="147">
        <f>IF(BC$28=0,"",(IF(Assumptions!$D$29=0,(Assumptions!$F$29*BC$28),(Assumptions!$D$29))))</f>
        <v>624</v>
      </c>
      <c r="BD45" s="34">
        <f t="shared" ref="BD45:BD49" si="216">SUM(AR45:BC45)</f>
        <v>7488</v>
      </c>
      <c r="BE45" s="25"/>
      <c r="BF45" s="56">
        <f t="shared" si="212"/>
        <v>15600</v>
      </c>
    </row>
    <row r="46" spans="1:58" x14ac:dyDescent="0.2">
      <c r="A46" s="146" t="s">
        <v>19</v>
      </c>
      <c r="B46" s="147" t="str">
        <f>IF(B$28=0,"",(IF(Assumptions!$D$30=0,(Assumptions!$F$30*B$28),(Assumptions!$D$30))))</f>
        <v/>
      </c>
      <c r="C46" s="147" t="str">
        <f>IF(C$28=0,"",(IF(Assumptions!$D$30=0,(Assumptions!$F$30*C$28),(Assumptions!$D$30))))</f>
        <v/>
      </c>
      <c r="D46" s="147" t="str">
        <f>IF(D$28=0,"",(IF(Assumptions!$D$30=0,(Assumptions!$F$30*D$28),(Assumptions!$D$30))))</f>
        <v/>
      </c>
      <c r="E46" s="147" t="str">
        <f>IF(E$28=0,"",(IF(Assumptions!$D$30=0,(Assumptions!$F$30*E$28),(Assumptions!$D$30))))</f>
        <v/>
      </c>
      <c r="F46" s="147" t="str">
        <f>IF(F$28=0,"",(IF(Assumptions!$D$30=0,(Assumptions!$F$30*F$28),(Assumptions!$D$30))))</f>
        <v/>
      </c>
      <c r="G46" s="147" t="str">
        <f>IF(G$28=0,"",(IF(Assumptions!$D$30=0,(Assumptions!$F$30*G$28),(Assumptions!$D$30))))</f>
        <v/>
      </c>
      <c r="H46" s="147" t="str">
        <f>IF(H$28=0,"",(IF(Assumptions!$D$30=0,(Assumptions!$F$30*H$28),(Assumptions!$D$30))))</f>
        <v/>
      </c>
      <c r="I46" s="147" t="str">
        <f>IF(I$28=0,"",(IF(Assumptions!$D$30=0,(Assumptions!$F$30*I$28),(Assumptions!$D$30))))</f>
        <v/>
      </c>
      <c r="J46" s="147">
        <f>IF(J$28=0,"",(IF(Assumptions!$D$30=0,(Assumptions!$F$30*J$28),(Assumptions!$D$30))))</f>
        <v>104</v>
      </c>
      <c r="K46" s="147">
        <f>IF(K$28=0,"",(IF(Assumptions!$D$30=0,(Assumptions!$F$30*K$28),(Assumptions!$D$30))))</f>
        <v>104</v>
      </c>
      <c r="L46" s="147">
        <f>IF(L$28=0,"",(IF(Assumptions!$D$30=0,(Assumptions!$F$30*L$28),(Assumptions!$D$30))))</f>
        <v>104</v>
      </c>
      <c r="M46" s="147">
        <f>IF(M$28=0,"",(IF(Assumptions!$D$30=0,(Assumptions!$F$30*M$28),(Assumptions!$D$30))))</f>
        <v>104</v>
      </c>
      <c r="N46" s="34">
        <f t="shared" si="213"/>
        <v>416</v>
      </c>
      <c r="O46" s="25"/>
      <c r="P46" s="147">
        <f>IF(P$28=0,"",(IF(Assumptions!$D$30=0,(Assumptions!$F$30*P$28),(Assumptions!$D$30))))</f>
        <v>104</v>
      </c>
      <c r="Q46" s="147">
        <f>IF(Q$28=0,"",(IF(Assumptions!$D$30=0,(Assumptions!$F$30*Q$28),(Assumptions!$D$30))))</f>
        <v>104</v>
      </c>
      <c r="R46" s="147">
        <f>IF(R$28=0,"",(IF(Assumptions!$D$30=0,(Assumptions!$F$30*R$28),(Assumptions!$D$30))))</f>
        <v>104</v>
      </c>
      <c r="S46" s="147">
        <f>IF(S$28=0,"",(IF(Assumptions!$D$30=0,(Assumptions!$F$30*S$28),(Assumptions!$D$30))))</f>
        <v>104</v>
      </c>
      <c r="T46" s="147">
        <f>IF(T$28=0,"",(IF(Assumptions!$D$30=0,(Assumptions!$F$30*T$28),(Assumptions!$D$30))))</f>
        <v>104</v>
      </c>
      <c r="U46" s="147">
        <f>IF(U$28=0,"",(IF(Assumptions!$D$30=0,(Assumptions!$F$30*U$28),(Assumptions!$D$30))))</f>
        <v>104</v>
      </c>
      <c r="V46" s="147">
        <f>IF(V$28=0,"",(IF(Assumptions!$D$30=0,(Assumptions!$F$30*V$28),(Assumptions!$D$30))))</f>
        <v>104</v>
      </c>
      <c r="W46" s="147">
        <f>IF(W$28=0,"",(IF(Assumptions!$D$30=0,(Assumptions!$F$30*W$28),(Assumptions!$D$30))))</f>
        <v>104</v>
      </c>
      <c r="X46" s="147">
        <f>IF(X$28=0,"",(IF(Assumptions!$D$30=0,(Assumptions!$F$30*X$28),(Assumptions!$D$30))))</f>
        <v>208</v>
      </c>
      <c r="Y46" s="147">
        <f>IF(Y$28=0,"",(IF(Assumptions!$D$30=0,(Assumptions!$F$30*Y$28),(Assumptions!$D$30))))</f>
        <v>208</v>
      </c>
      <c r="Z46" s="147">
        <f>IF(Z$28=0,"",(IF(Assumptions!$D$30=0,(Assumptions!$F$30*Z$28),(Assumptions!$D$30))))</f>
        <v>208</v>
      </c>
      <c r="AA46" s="147">
        <f>IF(AA$28=0,"",(IF(Assumptions!$D$30=0,(Assumptions!$F$30*AA$28),(Assumptions!$D$30))))</f>
        <v>208</v>
      </c>
      <c r="AB46" s="34">
        <f t="shared" si="214"/>
        <v>1664</v>
      </c>
      <c r="AC46" s="25"/>
      <c r="AD46" s="147">
        <f>IF(AD$28=0,"",(IF(Assumptions!$D$30=0,(Assumptions!$F$30*AD$28),(Assumptions!$D$30))))</f>
        <v>208</v>
      </c>
      <c r="AE46" s="147">
        <f>IF(AE$28=0,"",(IF(Assumptions!$D$30=0,(Assumptions!$F$30*AE$28),(Assumptions!$D$30))))</f>
        <v>208</v>
      </c>
      <c r="AF46" s="147">
        <f>IF(AF$28=0,"",(IF(Assumptions!$D$30=0,(Assumptions!$F$30*AF$28),(Assumptions!$D$30))))</f>
        <v>208</v>
      </c>
      <c r="AG46" s="147">
        <f>IF(AG$28=0,"",(IF(Assumptions!$D$30=0,(Assumptions!$F$30*AG$28),(Assumptions!$D$30))))</f>
        <v>208</v>
      </c>
      <c r="AH46" s="147">
        <f>IF(AH$28=0,"",(IF(Assumptions!$D$30=0,(Assumptions!$F$30*AH$28),(Assumptions!$D$30))))</f>
        <v>208</v>
      </c>
      <c r="AI46" s="147">
        <f>IF(AI$28=0,"",(IF(Assumptions!$D$30=0,(Assumptions!$F$30*AI$28),(Assumptions!$D$30))))</f>
        <v>208</v>
      </c>
      <c r="AJ46" s="147">
        <f>IF(AJ$28=0,"",(IF(Assumptions!$D$30=0,(Assumptions!$F$30*AJ$28),(Assumptions!$D$30))))</f>
        <v>208</v>
      </c>
      <c r="AK46" s="147">
        <f>IF(AK$28=0,"",(IF(Assumptions!$D$30=0,(Assumptions!$F$30*AK$28),(Assumptions!$D$30))))</f>
        <v>208</v>
      </c>
      <c r="AL46" s="147">
        <f>IF(AL$28=0,"",(IF(Assumptions!$D$30=0,(Assumptions!$F$30*AL$28),(Assumptions!$D$30))))</f>
        <v>416</v>
      </c>
      <c r="AM46" s="147">
        <f>IF(AM$28=0,"",(IF(Assumptions!$D$30=0,(Assumptions!$F$30*AM$28),(Assumptions!$D$30))))</f>
        <v>416</v>
      </c>
      <c r="AN46" s="147">
        <f>IF(AN$28=0,"",(IF(Assumptions!$D$30=0,(Assumptions!$F$30*AN$28),(Assumptions!$D$30))))</f>
        <v>416</v>
      </c>
      <c r="AO46" s="147">
        <f>IF(AO$28=0,"",(IF(Assumptions!$D$30=0,(Assumptions!$F$30*AO$28),(Assumptions!$D$30))))</f>
        <v>416</v>
      </c>
      <c r="AP46" s="34">
        <f t="shared" si="215"/>
        <v>3328</v>
      </c>
      <c r="AQ46" s="25"/>
      <c r="AR46" s="147">
        <f>IF(AR$28=0,"",(IF(Assumptions!$D$30=0,(Assumptions!$F$30*AR$28),(Assumptions!$D$30))))</f>
        <v>416</v>
      </c>
      <c r="AS46" s="147">
        <f>IF(AS$28=0,"",(IF(Assumptions!$D$30=0,(Assumptions!$F$30*AS$28),(Assumptions!$D$30))))</f>
        <v>416</v>
      </c>
      <c r="AT46" s="147">
        <f>IF(AT$28=0,"",(IF(Assumptions!$D$30=0,(Assumptions!$F$30*AT$28),(Assumptions!$D$30))))</f>
        <v>416</v>
      </c>
      <c r="AU46" s="147">
        <f>IF(AU$28=0,"",(IF(Assumptions!$D$30=0,(Assumptions!$F$30*AU$28),(Assumptions!$D$30))))</f>
        <v>416</v>
      </c>
      <c r="AV46" s="147">
        <f>IF(AV$28=0,"",(IF(Assumptions!$D$30=0,(Assumptions!$F$30*AV$28),(Assumptions!$D$30))))</f>
        <v>416</v>
      </c>
      <c r="AW46" s="147">
        <f>IF(AW$28=0,"",(IF(Assumptions!$D$30=0,(Assumptions!$F$30*AW$28),(Assumptions!$D$30))))</f>
        <v>416</v>
      </c>
      <c r="AX46" s="147">
        <f>IF(AX$28=0,"",(IF(Assumptions!$D$30=0,(Assumptions!$F$30*AX$28),(Assumptions!$D$30))))</f>
        <v>416</v>
      </c>
      <c r="AY46" s="147">
        <f>IF(AY$28=0,"",(IF(Assumptions!$D$30=0,(Assumptions!$F$30*AY$28),(Assumptions!$D$30))))</f>
        <v>416</v>
      </c>
      <c r="AZ46" s="147">
        <f>IF(AZ$28=0,"",(IF(Assumptions!$D$30=0,(Assumptions!$F$30*AZ$28),(Assumptions!$D$30))))</f>
        <v>416</v>
      </c>
      <c r="BA46" s="147">
        <f>IF(BA$28=0,"",(IF(Assumptions!$D$30=0,(Assumptions!$F$30*BA$28),(Assumptions!$D$30))))</f>
        <v>416</v>
      </c>
      <c r="BB46" s="147">
        <f>IF(BB$28=0,"",(IF(Assumptions!$D$30=0,(Assumptions!$F$30*BB$28),(Assumptions!$D$30))))</f>
        <v>416</v>
      </c>
      <c r="BC46" s="147">
        <f>IF(BC$28=0,"",(IF(Assumptions!$D$30=0,(Assumptions!$F$30*BC$28),(Assumptions!$D$30))))</f>
        <v>416</v>
      </c>
      <c r="BD46" s="34">
        <f t="shared" si="216"/>
        <v>4992</v>
      </c>
      <c r="BE46" s="25"/>
      <c r="BF46" s="56">
        <f t="shared" si="212"/>
        <v>10400</v>
      </c>
    </row>
    <row r="47" spans="1:58" x14ac:dyDescent="0.2">
      <c r="A47" s="149" t="s">
        <v>11</v>
      </c>
      <c r="B47" s="147"/>
      <c r="C47" s="147"/>
      <c r="D47" s="147"/>
      <c r="E47" s="147"/>
      <c r="F47" s="147"/>
      <c r="G47" s="147"/>
      <c r="H47" s="147"/>
      <c r="I47" s="147"/>
      <c r="J47" s="147"/>
      <c r="K47" s="147"/>
      <c r="L47" s="147"/>
      <c r="M47" s="147"/>
      <c r="N47" s="34">
        <f t="shared" si="213"/>
        <v>0</v>
      </c>
      <c r="O47" s="25"/>
      <c r="P47" s="147"/>
      <c r="Q47" s="147"/>
      <c r="R47" s="147"/>
      <c r="S47" s="147"/>
      <c r="T47" s="147"/>
      <c r="U47" s="147"/>
      <c r="V47" s="147"/>
      <c r="W47" s="147"/>
      <c r="X47" s="147"/>
      <c r="Y47" s="147"/>
      <c r="Z47" s="147"/>
      <c r="AA47" s="147"/>
      <c r="AB47" s="34">
        <f t="shared" si="214"/>
        <v>0</v>
      </c>
      <c r="AC47" s="25"/>
      <c r="AD47" s="147"/>
      <c r="AE47" s="147"/>
      <c r="AF47" s="147"/>
      <c r="AG47" s="147"/>
      <c r="AH47" s="147"/>
      <c r="AI47" s="147"/>
      <c r="AJ47" s="147"/>
      <c r="AK47" s="147"/>
      <c r="AL47" s="147"/>
      <c r="AM47" s="147"/>
      <c r="AN47" s="147"/>
      <c r="AO47" s="147"/>
      <c r="AP47" s="34">
        <f t="shared" si="215"/>
        <v>0</v>
      </c>
      <c r="AQ47" s="25"/>
      <c r="AR47" s="147"/>
      <c r="AS47" s="147"/>
      <c r="AT47" s="147"/>
      <c r="AU47" s="147"/>
      <c r="AV47" s="147"/>
      <c r="AW47" s="147"/>
      <c r="AX47" s="147"/>
      <c r="AY47" s="147"/>
      <c r="AZ47" s="147"/>
      <c r="BA47" s="147"/>
      <c r="BB47" s="147"/>
      <c r="BC47" s="147"/>
      <c r="BD47" s="34">
        <f t="shared" si="216"/>
        <v>0</v>
      </c>
      <c r="BE47" s="25"/>
      <c r="BF47" s="56">
        <f t="shared" si="212"/>
        <v>0</v>
      </c>
    </row>
    <row r="48" spans="1:58" ht="17" thickBot="1" x14ac:dyDescent="0.25">
      <c r="A48" s="150" t="s">
        <v>14</v>
      </c>
      <c r="B48" s="151"/>
      <c r="C48" s="152"/>
      <c r="D48" s="152"/>
      <c r="E48" s="152"/>
      <c r="F48" s="152"/>
      <c r="G48" s="152"/>
      <c r="H48" s="152"/>
      <c r="I48" s="152"/>
      <c r="J48" s="152"/>
      <c r="K48" s="152"/>
      <c r="L48" s="152"/>
      <c r="M48" s="152"/>
      <c r="N48" s="36">
        <f t="shared" si="213"/>
        <v>0</v>
      </c>
      <c r="O48" s="25"/>
      <c r="P48" s="151"/>
      <c r="Q48" s="152"/>
      <c r="R48" s="152"/>
      <c r="S48" s="152"/>
      <c r="T48" s="152"/>
      <c r="U48" s="152"/>
      <c r="V48" s="152"/>
      <c r="W48" s="152"/>
      <c r="X48" s="152"/>
      <c r="Y48" s="152"/>
      <c r="Z48" s="152"/>
      <c r="AA48" s="152"/>
      <c r="AB48" s="36">
        <f t="shared" si="214"/>
        <v>0</v>
      </c>
      <c r="AC48" s="25"/>
      <c r="AD48" s="151"/>
      <c r="AE48" s="152"/>
      <c r="AF48" s="152"/>
      <c r="AG48" s="152"/>
      <c r="AH48" s="152"/>
      <c r="AI48" s="152"/>
      <c r="AJ48" s="152"/>
      <c r="AK48" s="152"/>
      <c r="AL48" s="152"/>
      <c r="AM48" s="152"/>
      <c r="AN48" s="152"/>
      <c r="AO48" s="152"/>
      <c r="AP48" s="36">
        <f t="shared" si="215"/>
        <v>0</v>
      </c>
      <c r="AQ48" s="25"/>
      <c r="AR48" s="151"/>
      <c r="AS48" s="152"/>
      <c r="AT48" s="152"/>
      <c r="AU48" s="152"/>
      <c r="AV48" s="152"/>
      <c r="AW48" s="152"/>
      <c r="AX48" s="152"/>
      <c r="AY48" s="152"/>
      <c r="AZ48" s="152"/>
      <c r="BA48" s="152"/>
      <c r="BB48" s="152"/>
      <c r="BC48" s="152"/>
      <c r="BD48" s="36">
        <f t="shared" si="216"/>
        <v>0</v>
      </c>
      <c r="BE48" s="25"/>
      <c r="BF48" s="58">
        <f t="shared" si="212"/>
        <v>0</v>
      </c>
    </row>
    <row r="49" spans="1:58" x14ac:dyDescent="0.2">
      <c r="A49" s="37" t="s">
        <v>84</v>
      </c>
      <c r="B49" s="38">
        <f>SUM(B44:B48)</f>
        <v>0</v>
      </c>
      <c r="C49" s="38">
        <f t="shared" ref="C49:M49" si="217">SUM(C44:C48)</f>
        <v>0</v>
      </c>
      <c r="D49" s="38">
        <f t="shared" si="217"/>
        <v>0</v>
      </c>
      <c r="E49" s="38">
        <f t="shared" si="217"/>
        <v>0</v>
      </c>
      <c r="F49" s="38">
        <f t="shared" si="217"/>
        <v>0</v>
      </c>
      <c r="G49" s="38">
        <f t="shared" si="217"/>
        <v>0</v>
      </c>
      <c r="H49" s="38">
        <f t="shared" si="217"/>
        <v>0</v>
      </c>
      <c r="I49" s="38">
        <f t="shared" si="217"/>
        <v>0</v>
      </c>
      <c r="J49" s="38">
        <f t="shared" si="217"/>
        <v>520</v>
      </c>
      <c r="K49" s="38">
        <f t="shared" si="217"/>
        <v>520</v>
      </c>
      <c r="L49" s="38">
        <f t="shared" si="217"/>
        <v>520</v>
      </c>
      <c r="M49" s="38">
        <f t="shared" si="217"/>
        <v>520</v>
      </c>
      <c r="N49" s="39">
        <f t="shared" si="213"/>
        <v>2080</v>
      </c>
      <c r="O49" s="25"/>
      <c r="P49" s="38">
        <f>SUM(P44:P48)</f>
        <v>520</v>
      </c>
      <c r="Q49" s="38">
        <f t="shared" ref="Q49" si="218">SUM(Q44:Q48)</f>
        <v>520</v>
      </c>
      <c r="R49" s="38">
        <f t="shared" ref="R49" si="219">SUM(R44:R48)</f>
        <v>520</v>
      </c>
      <c r="S49" s="38">
        <f t="shared" ref="S49" si="220">SUM(S44:S48)</f>
        <v>520</v>
      </c>
      <c r="T49" s="38">
        <f t="shared" ref="T49" si="221">SUM(T44:T48)</f>
        <v>520</v>
      </c>
      <c r="U49" s="38">
        <f t="shared" ref="U49" si="222">SUM(U44:U48)</f>
        <v>520</v>
      </c>
      <c r="V49" s="38">
        <f t="shared" ref="V49" si="223">SUM(V44:V48)</f>
        <v>520</v>
      </c>
      <c r="W49" s="38">
        <f t="shared" ref="W49" si="224">SUM(W44:W48)</f>
        <v>520</v>
      </c>
      <c r="X49" s="38">
        <f t="shared" ref="X49" si="225">SUM(X44:X48)</f>
        <v>1040</v>
      </c>
      <c r="Y49" s="38">
        <f t="shared" ref="Y49" si="226">SUM(Y44:Y48)</f>
        <v>1040</v>
      </c>
      <c r="Z49" s="38">
        <f t="shared" ref="Z49" si="227">SUM(Z44:Z48)</f>
        <v>1040</v>
      </c>
      <c r="AA49" s="38">
        <f t="shared" ref="AA49" si="228">SUM(AA44:AA48)</f>
        <v>1040</v>
      </c>
      <c r="AB49" s="39">
        <f t="shared" si="214"/>
        <v>8320</v>
      </c>
      <c r="AC49" s="25"/>
      <c r="AD49" s="38">
        <f>SUM(AD44:AD48)</f>
        <v>1040</v>
      </c>
      <c r="AE49" s="38">
        <f t="shared" ref="AE49" si="229">SUM(AE44:AE48)</f>
        <v>1040</v>
      </c>
      <c r="AF49" s="38">
        <f t="shared" ref="AF49" si="230">SUM(AF44:AF48)</f>
        <v>1040</v>
      </c>
      <c r="AG49" s="38">
        <f t="shared" ref="AG49" si="231">SUM(AG44:AG48)</f>
        <v>1040</v>
      </c>
      <c r="AH49" s="38">
        <f t="shared" ref="AH49" si="232">SUM(AH44:AH48)</f>
        <v>1040</v>
      </c>
      <c r="AI49" s="38">
        <f t="shared" ref="AI49" si="233">SUM(AI44:AI48)</f>
        <v>1040</v>
      </c>
      <c r="AJ49" s="38">
        <f t="shared" ref="AJ49" si="234">SUM(AJ44:AJ48)</f>
        <v>1040</v>
      </c>
      <c r="AK49" s="38">
        <f t="shared" ref="AK49" si="235">SUM(AK44:AK48)</f>
        <v>1040</v>
      </c>
      <c r="AL49" s="38">
        <f t="shared" ref="AL49" si="236">SUM(AL44:AL48)</f>
        <v>2080</v>
      </c>
      <c r="AM49" s="38">
        <f t="shared" ref="AM49" si="237">SUM(AM44:AM48)</f>
        <v>2080</v>
      </c>
      <c r="AN49" s="38">
        <f t="shared" ref="AN49" si="238">SUM(AN44:AN48)</f>
        <v>2080</v>
      </c>
      <c r="AO49" s="38">
        <f t="shared" ref="AO49" si="239">SUM(AO44:AO48)</f>
        <v>2080</v>
      </c>
      <c r="AP49" s="39">
        <f t="shared" si="215"/>
        <v>16640</v>
      </c>
      <c r="AQ49" s="25"/>
      <c r="AR49" s="38">
        <f>SUM(AR44:AR48)</f>
        <v>2080</v>
      </c>
      <c r="AS49" s="38">
        <f t="shared" ref="AS49" si="240">SUM(AS44:AS48)</f>
        <v>2080</v>
      </c>
      <c r="AT49" s="38">
        <f t="shared" ref="AT49" si="241">SUM(AT44:AT48)</f>
        <v>2080</v>
      </c>
      <c r="AU49" s="38">
        <f t="shared" ref="AU49" si="242">SUM(AU44:AU48)</f>
        <v>2080</v>
      </c>
      <c r="AV49" s="38">
        <f t="shared" ref="AV49" si="243">SUM(AV44:AV48)</f>
        <v>2080</v>
      </c>
      <c r="AW49" s="38">
        <f t="shared" ref="AW49" si="244">SUM(AW44:AW48)</f>
        <v>2080</v>
      </c>
      <c r="AX49" s="38">
        <f t="shared" ref="AX49" si="245">SUM(AX44:AX48)</f>
        <v>2080</v>
      </c>
      <c r="AY49" s="38">
        <f t="shared" ref="AY49" si="246">SUM(AY44:AY48)</f>
        <v>2080</v>
      </c>
      <c r="AZ49" s="38">
        <f t="shared" ref="AZ49" si="247">SUM(AZ44:AZ48)</f>
        <v>2080</v>
      </c>
      <c r="BA49" s="38">
        <f t="shared" ref="BA49" si="248">SUM(BA44:BA48)</f>
        <v>2080</v>
      </c>
      <c r="BB49" s="38">
        <f t="shared" ref="BB49" si="249">SUM(BB44:BB48)</f>
        <v>2080</v>
      </c>
      <c r="BC49" s="38">
        <f t="shared" ref="BC49" si="250">SUM(BC44:BC48)</f>
        <v>2080</v>
      </c>
      <c r="BD49" s="39">
        <f t="shared" si="216"/>
        <v>24960</v>
      </c>
      <c r="BE49" s="25"/>
      <c r="BF49" s="56">
        <f t="shared" si="212"/>
        <v>52000</v>
      </c>
    </row>
    <row r="50" spans="1:58" x14ac:dyDescent="0.2">
      <c r="A50" s="24"/>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56"/>
    </row>
    <row r="51" spans="1:58" ht="19" x14ac:dyDescent="0.2">
      <c r="A51" s="32" t="s">
        <v>15</v>
      </c>
      <c r="B51" s="33"/>
      <c r="C51" s="33"/>
      <c r="D51" s="33"/>
      <c r="E51" s="33"/>
      <c r="F51" s="33"/>
      <c r="G51" s="33"/>
      <c r="H51" s="33"/>
      <c r="I51" s="33"/>
      <c r="J51" s="33"/>
      <c r="K51" s="33"/>
      <c r="L51" s="33"/>
      <c r="M51" s="33"/>
      <c r="N51" s="33"/>
      <c r="O51" s="25"/>
      <c r="P51" s="33"/>
      <c r="Q51" s="33"/>
      <c r="R51" s="33"/>
      <c r="S51" s="33"/>
      <c r="T51" s="33"/>
      <c r="U51" s="33"/>
      <c r="V51" s="33"/>
      <c r="W51" s="33"/>
      <c r="X51" s="33"/>
      <c r="Y51" s="33"/>
      <c r="Z51" s="33"/>
      <c r="AA51" s="33"/>
      <c r="AB51" s="33"/>
      <c r="AC51" s="25"/>
      <c r="AD51" s="33"/>
      <c r="AE51" s="33"/>
      <c r="AF51" s="33"/>
      <c r="AG51" s="33"/>
      <c r="AH51" s="33"/>
      <c r="AI51" s="33"/>
      <c r="AJ51" s="33"/>
      <c r="AK51" s="33"/>
      <c r="AL51" s="33"/>
      <c r="AM51" s="33"/>
      <c r="AN51" s="33"/>
      <c r="AO51" s="33"/>
      <c r="AP51" s="33"/>
      <c r="AQ51" s="25"/>
      <c r="AR51" s="33"/>
      <c r="AS51" s="33"/>
      <c r="AT51" s="33"/>
      <c r="AU51" s="33"/>
      <c r="AV51" s="33"/>
      <c r="AW51" s="33"/>
      <c r="AX51" s="33"/>
      <c r="AY51" s="33"/>
      <c r="AZ51" s="33"/>
      <c r="BA51" s="33"/>
      <c r="BB51" s="33"/>
      <c r="BC51" s="33"/>
      <c r="BD51" s="33"/>
      <c r="BE51" s="25"/>
      <c r="BF51" s="33"/>
    </row>
    <row r="52" spans="1:58" x14ac:dyDescent="0.2">
      <c r="A52" s="146" t="s">
        <v>78</v>
      </c>
      <c r="B52" s="147"/>
      <c r="C52" s="147"/>
      <c r="D52" s="147"/>
      <c r="E52" s="147"/>
      <c r="F52" s="147">
        <v>30</v>
      </c>
      <c r="G52" s="147">
        <v>30</v>
      </c>
      <c r="H52" s="147">
        <v>30</v>
      </c>
      <c r="I52" s="147">
        <v>30</v>
      </c>
      <c r="J52" s="147">
        <v>30</v>
      </c>
      <c r="K52" s="147">
        <v>30</v>
      </c>
      <c r="L52" s="147">
        <v>30</v>
      </c>
      <c r="M52" s="147">
        <v>30</v>
      </c>
      <c r="N52" s="34">
        <f t="shared" ref="N52:N64" si="251">SUM(B52:M52)</f>
        <v>240</v>
      </c>
      <c r="O52" s="25"/>
      <c r="P52" s="147">
        <v>30</v>
      </c>
      <c r="Q52" s="147">
        <v>30</v>
      </c>
      <c r="R52" s="147">
        <v>30</v>
      </c>
      <c r="S52" s="147">
        <v>30</v>
      </c>
      <c r="T52" s="147">
        <v>30</v>
      </c>
      <c r="U52" s="147">
        <v>30</v>
      </c>
      <c r="V52" s="147">
        <v>30</v>
      </c>
      <c r="W52" s="147">
        <v>30</v>
      </c>
      <c r="X52" s="147">
        <v>30</v>
      </c>
      <c r="Y52" s="147">
        <v>30</v>
      </c>
      <c r="Z52" s="147">
        <v>30</v>
      </c>
      <c r="AA52" s="147">
        <v>30</v>
      </c>
      <c r="AB52" s="34">
        <f t="shared" ref="AB52:AB64" si="252">SUM(P52:AA52)</f>
        <v>360</v>
      </c>
      <c r="AC52" s="25"/>
      <c r="AD52" s="147"/>
      <c r="AE52" s="147"/>
      <c r="AF52" s="147"/>
      <c r="AG52" s="147"/>
      <c r="AH52" s="147"/>
      <c r="AI52" s="147"/>
      <c r="AJ52" s="147"/>
      <c r="AK52" s="147"/>
      <c r="AL52" s="147"/>
      <c r="AM52" s="147"/>
      <c r="AN52" s="147"/>
      <c r="AO52" s="147"/>
      <c r="AP52" s="34">
        <f t="shared" ref="AP52:AP64" si="253">SUM(AD52:AO52)</f>
        <v>0</v>
      </c>
      <c r="AQ52" s="25"/>
      <c r="AR52" s="147"/>
      <c r="AS52" s="147"/>
      <c r="AT52" s="147"/>
      <c r="AU52" s="147"/>
      <c r="AV52" s="147"/>
      <c r="AW52" s="147"/>
      <c r="AX52" s="147"/>
      <c r="AY52" s="147"/>
      <c r="AZ52" s="147"/>
      <c r="BA52" s="147"/>
      <c r="BB52" s="147"/>
      <c r="BC52" s="147"/>
      <c r="BD52" s="34">
        <f t="shared" ref="BD52:BD64" si="254">SUM(AR52:BC52)</f>
        <v>0</v>
      </c>
      <c r="BE52" s="25"/>
      <c r="BF52" s="56">
        <f t="shared" ref="BF52:BF64" si="255">SUM(N52,AB52,AP52,BD52)</f>
        <v>600</v>
      </c>
    </row>
    <row r="53" spans="1:58" x14ac:dyDescent="0.2">
      <c r="A53" s="146" t="s">
        <v>79</v>
      </c>
      <c r="B53" s="147"/>
      <c r="C53" s="147"/>
      <c r="D53" s="147"/>
      <c r="E53" s="147"/>
      <c r="F53" s="147">
        <v>100</v>
      </c>
      <c r="G53" s="147">
        <v>100</v>
      </c>
      <c r="H53" s="147">
        <v>100</v>
      </c>
      <c r="I53" s="147">
        <v>100</v>
      </c>
      <c r="J53" s="147">
        <v>100</v>
      </c>
      <c r="K53" s="147">
        <v>100</v>
      </c>
      <c r="L53" s="147">
        <v>100</v>
      </c>
      <c r="M53" s="147">
        <v>100</v>
      </c>
      <c r="N53" s="34">
        <f t="shared" si="251"/>
        <v>800</v>
      </c>
      <c r="O53" s="25"/>
      <c r="P53" s="147">
        <v>100</v>
      </c>
      <c r="Q53" s="147">
        <v>100</v>
      </c>
      <c r="R53" s="147">
        <v>100</v>
      </c>
      <c r="S53" s="147">
        <v>100</v>
      </c>
      <c r="T53" s="147">
        <v>100</v>
      </c>
      <c r="U53" s="147">
        <v>100</v>
      </c>
      <c r="V53" s="147">
        <v>100</v>
      </c>
      <c r="W53" s="147">
        <v>100</v>
      </c>
      <c r="X53" s="147">
        <v>100</v>
      </c>
      <c r="Y53" s="147">
        <v>100</v>
      </c>
      <c r="Z53" s="147">
        <v>100</v>
      </c>
      <c r="AA53" s="147">
        <v>100</v>
      </c>
      <c r="AB53" s="34">
        <f t="shared" si="252"/>
        <v>1200</v>
      </c>
      <c r="AC53" s="25"/>
      <c r="AD53" s="147"/>
      <c r="AE53" s="147"/>
      <c r="AF53" s="147"/>
      <c r="AG53" s="147"/>
      <c r="AH53" s="147"/>
      <c r="AI53" s="147"/>
      <c r="AJ53" s="147"/>
      <c r="AK53" s="147"/>
      <c r="AL53" s="147"/>
      <c r="AM53" s="147"/>
      <c r="AN53" s="147"/>
      <c r="AO53" s="147"/>
      <c r="AP53" s="34">
        <f t="shared" si="253"/>
        <v>0</v>
      </c>
      <c r="AQ53" s="25"/>
      <c r="AR53" s="147"/>
      <c r="AS53" s="147"/>
      <c r="AT53" s="147"/>
      <c r="AU53" s="147"/>
      <c r="AV53" s="147"/>
      <c r="AW53" s="147"/>
      <c r="AX53" s="147"/>
      <c r="AY53" s="147"/>
      <c r="AZ53" s="147"/>
      <c r="BA53" s="147"/>
      <c r="BB53" s="147"/>
      <c r="BC53" s="147"/>
      <c r="BD53" s="34">
        <f t="shared" si="254"/>
        <v>0</v>
      </c>
      <c r="BE53" s="25"/>
      <c r="BF53" s="56">
        <f t="shared" si="255"/>
        <v>2000</v>
      </c>
    </row>
    <row r="54" spans="1:58" x14ac:dyDescent="0.2">
      <c r="A54" s="146" t="s">
        <v>116</v>
      </c>
      <c r="B54" s="147"/>
      <c r="C54" s="147"/>
      <c r="D54" s="147"/>
      <c r="E54" s="147"/>
      <c r="F54" s="147">
        <v>100</v>
      </c>
      <c r="G54" s="147">
        <v>100</v>
      </c>
      <c r="H54" s="147">
        <v>100</v>
      </c>
      <c r="I54" s="147">
        <v>100</v>
      </c>
      <c r="J54" s="147">
        <v>100</v>
      </c>
      <c r="K54" s="147">
        <v>100</v>
      </c>
      <c r="L54" s="147">
        <v>100</v>
      </c>
      <c r="M54" s="147">
        <v>100</v>
      </c>
      <c r="N54" s="34">
        <f t="shared" si="251"/>
        <v>800</v>
      </c>
      <c r="O54" s="25"/>
      <c r="P54" s="147">
        <v>100</v>
      </c>
      <c r="Q54" s="147">
        <v>100</v>
      </c>
      <c r="R54" s="147">
        <v>100</v>
      </c>
      <c r="S54" s="147">
        <v>100</v>
      </c>
      <c r="T54" s="147">
        <v>100</v>
      </c>
      <c r="U54" s="147">
        <v>100</v>
      </c>
      <c r="V54" s="147">
        <v>100</v>
      </c>
      <c r="W54" s="147">
        <v>100</v>
      </c>
      <c r="X54" s="147">
        <v>100</v>
      </c>
      <c r="Y54" s="147">
        <v>100</v>
      </c>
      <c r="Z54" s="147">
        <v>100</v>
      </c>
      <c r="AA54" s="147">
        <v>100</v>
      </c>
      <c r="AB54" s="34">
        <f t="shared" si="252"/>
        <v>1200</v>
      </c>
      <c r="AC54" s="25"/>
      <c r="AD54" s="147"/>
      <c r="AE54" s="147"/>
      <c r="AF54" s="147"/>
      <c r="AG54" s="147"/>
      <c r="AH54" s="147"/>
      <c r="AI54" s="147"/>
      <c r="AJ54" s="147"/>
      <c r="AK54" s="147"/>
      <c r="AL54" s="147"/>
      <c r="AM54" s="147"/>
      <c r="AN54" s="147"/>
      <c r="AO54" s="147"/>
      <c r="AP54" s="34">
        <f t="shared" si="253"/>
        <v>0</v>
      </c>
      <c r="AQ54" s="25"/>
      <c r="AR54" s="147"/>
      <c r="AS54" s="147"/>
      <c r="AT54" s="147"/>
      <c r="AU54" s="147"/>
      <c r="AV54" s="147"/>
      <c r="AW54" s="147"/>
      <c r="AX54" s="147"/>
      <c r="AY54" s="147"/>
      <c r="AZ54" s="147"/>
      <c r="BA54" s="147"/>
      <c r="BB54" s="147"/>
      <c r="BC54" s="147"/>
      <c r="BD54" s="34">
        <f t="shared" si="254"/>
        <v>0</v>
      </c>
      <c r="BE54" s="25"/>
      <c r="BF54" s="56">
        <f t="shared" si="255"/>
        <v>2000</v>
      </c>
    </row>
    <row r="55" spans="1:58" x14ac:dyDescent="0.2">
      <c r="A55" s="146" t="s">
        <v>33</v>
      </c>
      <c r="B55" s="147"/>
      <c r="C55" s="147"/>
      <c r="D55" s="147"/>
      <c r="E55" s="147"/>
      <c r="F55" s="147">
        <v>500</v>
      </c>
      <c r="G55" s="147">
        <v>500</v>
      </c>
      <c r="H55" s="147">
        <v>500</v>
      </c>
      <c r="I55" s="147">
        <v>500</v>
      </c>
      <c r="J55" s="147">
        <v>500</v>
      </c>
      <c r="K55" s="147">
        <v>500</v>
      </c>
      <c r="L55" s="147">
        <v>500</v>
      </c>
      <c r="M55" s="147">
        <v>500</v>
      </c>
      <c r="N55" s="34">
        <f t="shared" si="251"/>
        <v>4000</v>
      </c>
      <c r="O55" s="25"/>
      <c r="P55" s="147">
        <v>500</v>
      </c>
      <c r="Q55" s="147">
        <v>500</v>
      </c>
      <c r="R55" s="147">
        <v>500</v>
      </c>
      <c r="S55" s="147">
        <v>500</v>
      </c>
      <c r="T55" s="147">
        <v>500</v>
      </c>
      <c r="U55" s="147">
        <v>500</v>
      </c>
      <c r="V55" s="147">
        <v>500</v>
      </c>
      <c r="W55" s="147">
        <v>500</v>
      </c>
      <c r="X55" s="147">
        <v>500</v>
      </c>
      <c r="Y55" s="147">
        <v>500</v>
      </c>
      <c r="Z55" s="147">
        <v>500</v>
      </c>
      <c r="AA55" s="147">
        <v>500</v>
      </c>
      <c r="AB55" s="34">
        <f t="shared" si="252"/>
        <v>6000</v>
      </c>
      <c r="AC55" s="25"/>
      <c r="AD55" s="147"/>
      <c r="AE55" s="147"/>
      <c r="AF55" s="147"/>
      <c r="AG55" s="147"/>
      <c r="AH55" s="147"/>
      <c r="AI55" s="147"/>
      <c r="AJ55" s="147"/>
      <c r="AK55" s="147"/>
      <c r="AL55" s="147"/>
      <c r="AM55" s="147"/>
      <c r="AN55" s="147"/>
      <c r="AO55" s="147"/>
      <c r="AP55" s="34">
        <f t="shared" si="253"/>
        <v>0</v>
      </c>
      <c r="AQ55" s="25"/>
      <c r="AR55" s="147"/>
      <c r="AS55" s="147"/>
      <c r="AT55" s="147"/>
      <c r="AU55" s="147"/>
      <c r="AV55" s="147"/>
      <c r="AW55" s="147"/>
      <c r="AX55" s="147"/>
      <c r="AY55" s="147"/>
      <c r="AZ55" s="147"/>
      <c r="BA55" s="147"/>
      <c r="BB55" s="147"/>
      <c r="BC55" s="147"/>
      <c r="BD55" s="34">
        <f t="shared" si="254"/>
        <v>0</v>
      </c>
      <c r="BE55" s="25"/>
      <c r="BF55" s="56">
        <f t="shared" si="255"/>
        <v>10000</v>
      </c>
    </row>
    <row r="56" spans="1:58" x14ac:dyDescent="0.2">
      <c r="A56" s="146" t="s">
        <v>32</v>
      </c>
      <c r="B56" s="147"/>
      <c r="C56" s="147"/>
      <c r="D56" s="147"/>
      <c r="E56" s="147"/>
      <c r="F56" s="147">
        <v>250</v>
      </c>
      <c r="G56" s="147">
        <v>250</v>
      </c>
      <c r="H56" s="147">
        <v>250</v>
      </c>
      <c r="I56" s="147">
        <v>250</v>
      </c>
      <c r="J56" s="147">
        <v>250</v>
      </c>
      <c r="K56" s="147">
        <v>250</v>
      </c>
      <c r="L56" s="147">
        <v>250</v>
      </c>
      <c r="M56" s="147">
        <v>250</v>
      </c>
      <c r="N56" s="34">
        <f t="shared" si="251"/>
        <v>2000</v>
      </c>
      <c r="O56" s="25"/>
      <c r="P56" s="147">
        <v>250</v>
      </c>
      <c r="Q56" s="147">
        <v>250</v>
      </c>
      <c r="R56" s="147">
        <v>250</v>
      </c>
      <c r="S56" s="147">
        <v>250</v>
      </c>
      <c r="T56" s="147">
        <v>250</v>
      </c>
      <c r="U56" s="147">
        <v>250</v>
      </c>
      <c r="V56" s="147">
        <v>250</v>
      </c>
      <c r="W56" s="147">
        <v>250</v>
      </c>
      <c r="X56" s="147">
        <v>250</v>
      </c>
      <c r="Y56" s="147">
        <v>250</v>
      </c>
      <c r="Z56" s="147">
        <v>250</v>
      </c>
      <c r="AA56" s="147">
        <v>250</v>
      </c>
      <c r="AB56" s="34">
        <f t="shared" si="252"/>
        <v>3000</v>
      </c>
      <c r="AC56" s="25"/>
      <c r="AD56" s="147"/>
      <c r="AE56" s="147"/>
      <c r="AF56" s="147"/>
      <c r="AG56" s="147"/>
      <c r="AH56" s="147"/>
      <c r="AI56" s="147"/>
      <c r="AJ56" s="147"/>
      <c r="AK56" s="147"/>
      <c r="AL56" s="147"/>
      <c r="AM56" s="147"/>
      <c r="AN56" s="147"/>
      <c r="AO56" s="147"/>
      <c r="AP56" s="34">
        <f t="shared" si="253"/>
        <v>0</v>
      </c>
      <c r="AQ56" s="25"/>
      <c r="AR56" s="147"/>
      <c r="AS56" s="147"/>
      <c r="AT56" s="147"/>
      <c r="AU56" s="147"/>
      <c r="AV56" s="147"/>
      <c r="AW56" s="147"/>
      <c r="AX56" s="147"/>
      <c r="AY56" s="147"/>
      <c r="AZ56" s="147"/>
      <c r="BA56" s="147"/>
      <c r="BB56" s="147"/>
      <c r="BC56" s="147"/>
      <c r="BD56" s="34">
        <f t="shared" si="254"/>
        <v>0</v>
      </c>
      <c r="BE56" s="25"/>
      <c r="BF56" s="56">
        <f t="shared" si="255"/>
        <v>5000</v>
      </c>
    </row>
    <row r="57" spans="1:58" x14ac:dyDescent="0.2">
      <c r="A57" s="146" t="s">
        <v>31</v>
      </c>
      <c r="B57" s="147"/>
      <c r="C57" s="147"/>
      <c r="D57" s="147"/>
      <c r="E57" s="147"/>
      <c r="F57" s="147">
        <v>250</v>
      </c>
      <c r="G57" s="147">
        <v>250</v>
      </c>
      <c r="H57" s="147">
        <v>250</v>
      </c>
      <c r="I57" s="147">
        <v>250</v>
      </c>
      <c r="J57" s="147">
        <v>250</v>
      </c>
      <c r="K57" s="147">
        <v>250</v>
      </c>
      <c r="L57" s="147">
        <v>250</v>
      </c>
      <c r="M57" s="147">
        <v>250</v>
      </c>
      <c r="N57" s="34">
        <f t="shared" si="251"/>
        <v>2000</v>
      </c>
      <c r="O57" s="25"/>
      <c r="P57" s="147">
        <v>250</v>
      </c>
      <c r="Q57" s="147">
        <v>250</v>
      </c>
      <c r="R57" s="147">
        <v>250</v>
      </c>
      <c r="S57" s="147">
        <v>250</v>
      </c>
      <c r="T57" s="147">
        <v>250</v>
      </c>
      <c r="U57" s="147">
        <v>250</v>
      </c>
      <c r="V57" s="147">
        <v>250</v>
      </c>
      <c r="W57" s="147">
        <v>250</v>
      </c>
      <c r="X57" s="147">
        <v>250</v>
      </c>
      <c r="Y57" s="147">
        <v>250</v>
      </c>
      <c r="Z57" s="147">
        <v>250</v>
      </c>
      <c r="AA57" s="147">
        <v>250</v>
      </c>
      <c r="AB57" s="34">
        <f t="shared" si="252"/>
        <v>3000</v>
      </c>
      <c r="AC57" s="25"/>
      <c r="AD57" s="147"/>
      <c r="AE57" s="147"/>
      <c r="AF57" s="147"/>
      <c r="AG57" s="147"/>
      <c r="AH57" s="147"/>
      <c r="AI57" s="147"/>
      <c r="AJ57" s="147"/>
      <c r="AK57" s="147"/>
      <c r="AL57" s="147"/>
      <c r="AM57" s="147"/>
      <c r="AN57" s="147"/>
      <c r="AO57" s="147"/>
      <c r="AP57" s="34">
        <f t="shared" si="253"/>
        <v>0</v>
      </c>
      <c r="AQ57" s="25"/>
      <c r="AR57" s="147"/>
      <c r="AS57" s="147"/>
      <c r="AT57" s="147"/>
      <c r="AU57" s="147"/>
      <c r="AV57" s="147"/>
      <c r="AW57" s="147"/>
      <c r="AX57" s="147"/>
      <c r="AY57" s="147"/>
      <c r="AZ57" s="147"/>
      <c r="BA57" s="147"/>
      <c r="BB57" s="147"/>
      <c r="BC57" s="147"/>
      <c r="BD57" s="34">
        <f t="shared" si="254"/>
        <v>0</v>
      </c>
      <c r="BE57" s="25"/>
      <c r="BF57" s="56">
        <f t="shared" si="255"/>
        <v>5000</v>
      </c>
    </row>
    <row r="58" spans="1:58" x14ac:dyDescent="0.2">
      <c r="A58" s="146" t="s">
        <v>119</v>
      </c>
      <c r="B58" s="147"/>
      <c r="C58" s="147"/>
      <c r="D58" s="147"/>
      <c r="E58" s="147"/>
      <c r="F58" s="147">
        <v>10</v>
      </c>
      <c r="G58" s="147">
        <v>10</v>
      </c>
      <c r="H58" s="147">
        <v>10</v>
      </c>
      <c r="I58" s="147">
        <v>10</v>
      </c>
      <c r="J58" s="147">
        <v>10</v>
      </c>
      <c r="K58" s="147">
        <v>10</v>
      </c>
      <c r="L58" s="147">
        <v>10</v>
      </c>
      <c r="M58" s="147">
        <v>10</v>
      </c>
      <c r="N58" s="34">
        <f t="shared" si="251"/>
        <v>80</v>
      </c>
      <c r="O58" s="25"/>
      <c r="P58" s="147">
        <v>10</v>
      </c>
      <c r="Q58" s="147">
        <v>10</v>
      </c>
      <c r="R58" s="147">
        <v>10</v>
      </c>
      <c r="S58" s="147">
        <v>10</v>
      </c>
      <c r="T58" s="147">
        <v>10</v>
      </c>
      <c r="U58" s="147">
        <v>10</v>
      </c>
      <c r="V58" s="147">
        <v>10</v>
      </c>
      <c r="W58" s="147">
        <v>10</v>
      </c>
      <c r="X58" s="147">
        <v>10</v>
      </c>
      <c r="Y58" s="147">
        <v>10</v>
      </c>
      <c r="Z58" s="147">
        <v>10</v>
      </c>
      <c r="AA58" s="147">
        <v>10</v>
      </c>
      <c r="AB58" s="34">
        <f t="shared" si="252"/>
        <v>120</v>
      </c>
      <c r="AC58" s="25"/>
      <c r="AD58" s="147"/>
      <c r="AE58" s="147"/>
      <c r="AF58" s="147"/>
      <c r="AG58" s="147"/>
      <c r="AH58" s="147"/>
      <c r="AI58" s="147"/>
      <c r="AJ58" s="147"/>
      <c r="AK58" s="147"/>
      <c r="AL58" s="147"/>
      <c r="AM58" s="147"/>
      <c r="AN58" s="147"/>
      <c r="AO58" s="147"/>
      <c r="AP58" s="34">
        <f t="shared" si="253"/>
        <v>0</v>
      </c>
      <c r="AQ58" s="25"/>
      <c r="AR58" s="147"/>
      <c r="AS58" s="147"/>
      <c r="AT58" s="147"/>
      <c r="AU58" s="147"/>
      <c r="AV58" s="147"/>
      <c r="AW58" s="147"/>
      <c r="AX58" s="147"/>
      <c r="AY58" s="147"/>
      <c r="AZ58" s="147"/>
      <c r="BA58" s="147"/>
      <c r="BB58" s="147"/>
      <c r="BC58" s="147"/>
      <c r="BD58" s="34">
        <f t="shared" si="254"/>
        <v>0</v>
      </c>
      <c r="BE58" s="25"/>
      <c r="BF58" s="56">
        <f t="shared" si="255"/>
        <v>200</v>
      </c>
    </row>
    <row r="59" spans="1:58" x14ac:dyDescent="0.2">
      <c r="A59" s="146" t="s">
        <v>82</v>
      </c>
      <c r="B59" s="147"/>
      <c r="C59" s="147"/>
      <c r="D59" s="147"/>
      <c r="E59" s="147"/>
      <c r="F59" s="147">
        <v>10</v>
      </c>
      <c r="G59" s="147">
        <v>10</v>
      </c>
      <c r="H59" s="147">
        <v>10</v>
      </c>
      <c r="I59" s="147">
        <v>10</v>
      </c>
      <c r="J59" s="147">
        <v>10</v>
      </c>
      <c r="K59" s="147">
        <v>10</v>
      </c>
      <c r="L59" s="147">
        <v>10</v>
      </c>
      <c r="M59" s="147">
        <v>10</v>
      </c>
      <c r="N59" s="34">
        <f>SUM(B59:M59)</f>
        <v>80</v>
      </c>
      <c r="O59" s="25"/>
      <c r="P59" s="147">
        <v>10</v>
      </c>
      <c r="Q59" s="147">
        <v>10</v>
      </c>
      <c r="R59" s="147">
        <v>10</v>
      </c>
      <c r="S59" s="147">
        <v>10</v>
      </c>
      <c r="T59" s="147">
        <v>10</v>
      </c>
      <c r="U59" s="147">
        <v>10</v>
      </c>
      <c r="V59" s="147">
        <v>10</v>
      </c>
      <c r="W59" s="147">
        <v>10</v>
      </c>
      <c r="X59" s="147">
        <v>10</v>
      </c>
      <c r="Y59" s="147">
        <v>10</v>
      </c>
      <c r="Z59" s="147">
        <v>10</v>
      </c>
      <c r="AA59" s="147">
        <v>10</v>
      </c>
      <c r="AB59" s="34">
        <f>SUM(P59:AA59)</f>
        <v>120</v>
      </c>
      <c r="AC59" s="25"/>
      <c r="AD59" s="147"/>
      <c r="AE59" s="147"/>
      <c r="AF59" s="147"/>
      <c r="AG59" s="147"/>
      <c r="AH59" s="147"/>
      <c r="AI59" s="147"/>
      <c r="AJ59" s="147"/>
      <c r="AK59" s="147"/>
      <c r="AL59" s="147"/>
      <c r="AM59" s="147"/>
      <c r="AN59" s="147"/>
      <c r="AO59" s="147"/>
      <c r="AP59" s="34">
        <f>SUM(AD59:AO59)</f>
        <v>0</v>
      </c>
      <c r="AQ59" s="25"/>
      <c r="AR59" s="147"/>
      <c r="AS59" s="147"/>
      <c r="AT59" s="147"/>
      <c r="AU59" s="147"/>
      <c r="AV59" s="147"/>
      <c r="AW59" s="147"/>
      <c r="AX59" s="147"/>
      <c r="AY59" s="147"/>
      <c r="AZ59" s="147"/>
      <c r="BA59" s="147"/>
      <c r="BB59" s="147"/>
      <c r="BC59" s="147"/>
      <c r="BD59" s="34">
        <f>SUM(AR59:BC59)</f>
        <v>0</v>
      </c>
      <c r="BE59" s="25"/>
      <c r="BF59" s="56">
        <f>SUM(N59,AB59,AP59,BD59)</f>
        <v>200</v>
      </c>
    </row>
    <row r="60" spans="1:58" x14ac:dyDescent="0.2">
      <c r="A60" s="146" t="s">
        <v>120</v>
      </c>
      <c r="B60" s="147"/>
      <c r="C60" s="147"/>
      <c r="D60" s="147"/>
      <c r="E60" s="147"/>
      <c r="F60" s="147">
        <v>15</v>
      </c>
      <c r="G60" s="147">
        <v>15</v>
      </c>
      <c r="H60" s="147">
        <v>15</v>
      </c>
      <c r="I60" s="147">
        <v>15</v>
      </c>
      <c r="J60" s="147">
        <v>15</v>
      </c>
      <c r="K60" s="147">
        <v>15</v>
      </c>
      <c r="L60" s="147">
        <v>15</v>
      </c>
      <c r="M60" s="147">
        <v>15</v>
      </c>
      <c r="N60" s="34">
        <f t="shared" si="251"/>
        <v>120</v>
      </c>
      <c r="O60" s="25"/>
      <c r="P60" s="147">
        <v>15</v>
      </c>
      <c r="Q60" s="147">
        <v>15</v>
      </c>
      <c r="R60" s="147">
        <v>15</v>
      </c>
      <c r="S60" s="147">
        <v>15</v>
      </c>
      <c r="T60" s="147">
        <v>15</v>
      </c>
      <c r="U60" s="147">
        <v>15</v>
      </c>
      <c r="V60" s="147">
        <v>15</v>
      </c>
      <c r="W60" s="147">
        <v>15</v>
      </c>
      <c r="X60" s="147">
        <v>15</v>
      </c>
      <c r="Y60" s="147">
        <v>15</v>
      </c>
      <c r="Z60" s="147">
        <v>15</v>
      </c>
      <c r="AA60" s="147">
        <v>15</v>
      </c>
      <c r="AB60" s="34">
        <f t="shared" si="252"/>
        <v>180</v>
      </c>
      <c r="AC60" s="25"/>
      <c r="AD60" s="147"/>
      <c r="AE60" s="147"/>
      <c r="AF60" s="147"/>
      <c r="AG60" s="147"/>
      <c r="AH60" s="147"/>
      <c r="AI60" s="147"/>
      <c r="AJ60" s="147"/>
      <c r="AK60" s="147"/>
      <c r="AL60" s="147"/>
      <c r="AM60" s="147"/>
      <c r="AN60" s="147"/>
      <c r="AO60" s="147"/>
      <c r="AP60" s="34">
        <f t="shared" si="253"/>
        <v>0</v>
      </c>
      <c r="AQ60" s="25"/>
      <c r="AR60" s="147"/>
      <c r="AS60" s="147"/>
      <c r="AT60" s="147"/>
      <c r="AU60" s="147"/>
      <c r="AV60" s="147"/>
      <c r="AW60" s="147"/>
      <c r="AX60" s="147"/>
      <c r="AY60" s="147"/>
      <c r="AZ60" s="147"/>
      <c r="BA60" s="147"/>
      <c r="BB60" s="147"/>
      <c r="BC60" s="147"/>
      <c r="BD60" s="34">
        <f t="shared" si="254"/>
        <v>0</v>
      </c>
      <c r="BE60" s="25"/>
      <c r="BF60" s="56">
        <f t="shared" si="255"/>
        <v>300</v>
      </c>
    </row>
    <row r="61" spans="1:58" x14ac:dyDescent="0.2">
      <c r="A61" s="146" t="s">
        <v>29</v>
      </c>
      <c r="B61" s="147"/>
      <c r="C61" s="147"/>
      <c r="D61" s="147"/>
      <c r="E61" s="147"/>
      <c r="F61" s="147">
        <v>20</v>
      </c>
      <c r="G61" s="147">
        <v>20</v>
      </c>
      <c r="H61" s="147">
        <v>20</v>
      </c>
      <c r="I61" s="147">
        <v>20</v>
      </c>
      <c r="J61" s="147">
        <v>20</v>
      </c>
      <c r="K61" s="147">
        <v>20</v>
      </c>
      <c r="L61" s="147">
        <v>20</v>
      </c>
      <c r="M61" s="147">
        <v>20</v>
      </c>
      <c r="N61" s="34">
        <f t="shared" si="251"/>
        <v>160</v>
      </c>
      <c r="O61" s="25"/>
      <c r="P61" s="147">
        <v>20</v>
      </c>
      <c r="Q61" s="147">
        <v>20</v>
      </c>
      <c r="R61" s="147">
        <v>20</v>
      </c>
      <c r="S61" s="147">
        <v>20</v>
      </c>
      <c r="T61" s="147">
        <v>20</v>
      </c>
      <c r="U61" s="147">
        <v>20</v>
      </c>
      <c r="V61" s="147">
        <v>20</v>
      </c>
      <c r="W61" s="147">
        <v>20</v>
      </c>
      <c r="X61" s="147">
        <v>20</v>
      </c>
      <c r="Y61" s="147">
        <v>20</v>
      </c>
      <c r="Z61" s="147">
        <v>20</v>
      </c>
      <c r="AA61" s="147">
        <v>20</v>
      </c>
      <c r="AB61" s="34">
        <f t="shared" si="252"/>
        <v>240</v>
      </c>
      <c r="AC61" s="25"/>
      <c r="AD61" s="147"/>
      <c r="AE61" s="147"/>
      <c r="AF61" s="147"/>
      <c r="AG61" s="147"/>
      <c r="AH61" s="147"/>
      <c r="AI61" s="147"/>
      <c r="AJ61" s="147"/>
      <c r="AK61" s="147"/>
      <c r="AL61" s="147"/>
      <c r="AM61" s="147"/>
      <c r="AN61" s="147"/>
      <c r="AO61" s="147"/>
      <c r="AP61" s="34">
        <f t="shared" si="253"/>
        <v>0</v>
      </c>
      <c r="AQ61" s="25"/>
      <c r="AR61" s="147"/>
      <c r="AS61" s="147"/>
      <c r="AT61" s="147"/>
      <c r="AU61" s="147"/>
      <c r="AV61" s="147"/>
      <c r="AW61" s="147"/>
      <c r="AX61" s="147"/>
      <c r="AY61" s="147"/>
      <c r="AZ61" s="147"/>
      <c r="BA61" s="147"/>
      <c r="BB61" s="147"/>
      <c r="BC61" s="147"/>
      <c r="BD61" s="34">
        <f t="shared" si="254"/>
        <v>0</v>
      </c>
      <c r="BE61" s="25"/>
      <c r="BF61" s="56">
        <f t="shared" si="255"/>
        <v>400</v>
      </c>
    </row>
    <row r="62" spans="1:58" x14ac:dyDescent="0.2">
      <c r="A62" s="149" t="s">
        <v>30</v>
      </c>
      <c r="B62" s="147"/>
      <c r="C62" s="147"/>
      <c r="D62" s="147"/>
      <c r="E62" s="147"/>
      <c r="F62" s="147">
        <v>200</v>
      </c>
      <c r="G62" s="147">
        <v>200</v>
      </c>
      <c r="H62" s="147">
        <v>200</v>
      </c>
      <c r="I62" s="147">
        <v>200</v>
      </c>
      <c r="J62" s="147">
        <v>200</v>
      </c>
      <c r="K62" s="147">
        <v>200</v>
      </c>
      <c r="L62" s="147">
        <v>200</v>
      </c>
      <c r="M62" s="147">
        <v>200</v>
      </c>
      <c r="N62" s="34">
        <f t="shared" si="251"/>
        <v>1600</v>
      </c>
      <c r="O62" s="25"/>
      <c r="P62" s="147">
        <v>200</v>
      </c>
      <c r="Q62" s="147">
        <v>200</v>
      </c>
      <c r="R62" s="147">
        <v>200</v>
      </c>
      <c r="S62" s="147">
        <v>200</v>
      </c>
      <c r="T62" s="147">
        <v>200</v>
      </c>
      <c r="U62" s="147">
        <v>200</v>
      </c>
      <c r="V62" s="147">
        <v>200</v>
      </c>
      <c r="W62" s="147">
        <v>200</v>
      </c>
      <c r="X62" s="147">
        <v>200</v>
      </c>
      <c r="Y62" s="147">
        <v>200</v>
      </c>
      <c r="Z62" s="147">
        <v>200</v>
      </c>
      <c r="AA62" s="147">
        <v>200</v>
      </c>
      <c r="AB62" s="34">
        <f t="shared" si="252"/>
        <v>2400</v>
      </c>
      <c r="AC62" s="25"/>
      <c r="AD62" s="147"/>
      <c r="AE62" s="147"/>
      <c r="AF62" s="147"/>
      <c r="AG62" s="147"/>
      <c r="AH62" s="147"/>
      <c r="AI62" s="147"/>
      <c r="AJ62" s="147"/>
      <c r="AK62" s="147"/>
      <c r="AL62" s="147"/>
      <c r="AM62" s="147"/>
      <c r="AN62" s="147"/>
      <c r="AO62" s="147"/>
      <c r="AP62" s="34">
        <f t="shared" si="253"/>
        <v>0</v>
      </c>
      <c r="AQ62" s="25"/>
      <c r="AR62" s="147"/>
      <c r="AS62" s="147"/>
      <c r="AT62" s="147"/>
      <c r="AU62" s="147"/>
      <c r="AV62" s="147"/>
      <c r="AW62" s="147"/>
      <c r="AX62" s="147"/>
      <c r="AY62" s="147"/>
      <c r="AZ62" s="147"/>
      <c r="BA62" s="147"/>
      <c r="BB62" s="147"/>
      <c r="BC62" s="147"/>
      <c r="BD62" s="34">
        <f t="shared" si="254"/>
        <v>0</v>
      </c>
      <c r="BE62" s="25"/>
      <c r="BF62" s="56">
        <f t="shared" si="255"/>
        <v>4000</v>
      </c>
    </row>
    <row r="63" spans="1:58" ht="17" thickBot="1" x14ac:dyDescent="0.25">
      <c r="A63" s="150" t="s">
        <v>28</v>
      </c>
      <c r="B63" s="151"/>
      <c r="C63" s="152"/>
      <c r="D63" s="152"/>
      <c r="E63" s="152"/>
      <c r="F63" s="152">
        <v>100</v>
      </c>
      <c r="G63" s="152">
        <v>100</v>
      </c>
      <c r="H63" s="152">
        <v>100</v>
      </c>
      <c r="I63" s="152">
        <v>100</v>
      </c>
      <c r="J63" s="152">
        <v>100</v>
      </c>
      <c r="K63" s="152">
        <v>100</v>
      </c>
      <c r="L63" s="152">
        <v>100</v>
      </c>
      <c r="M63" s="152">
        <v>100</v>
      </c>
      <c r="N63" s="36">
        <f t="shared" si="251"/>
        <v>800</v>
      </c>
      <c r="O63" s="25"/>
      <c r="P63" s="152">
        <v>100</v>
      </c>
      <c r="Q63" s="152">
        <v>100</v>
      </c>
      <c r="R63" s="152">
        <v>100</v>
      </c>
      <c r="S63" s="152">
        <v>100</v>
      </c>
      <c r="T63" s="152">
        <v>100</v>
      </c>
      <c r="U63" s="152">
        <v>100</v>
      </c>
      <c r="V63" s="152">
        <v>100</v>
      </c>
      <c r="W63" s="152">
        <v>100</v>
      </c>
      <c r="X63" s="152">
        <v>100</v>
      </c>
      <c r="Y63" s="152">
        <v>100</v>
      </c>
      <c r="Z63" s="152">
        <v>100</v>
      </c>
      <c r="AA63" s="152">
        <v>100</v>
      </c>
      <c r="AB63" s="36">
        <f t="shared" si="252"/>
        <v>1200</v>
      </c>
      <c r="AC63" s="25"/>
      <c r="AD63" s="151"/>
      <c r="AE63" s="152"/>
      <c r="AF63" s="152"/>
      <c r="AG63" s="152"/>
      <c r="AH63" s="152"/>
      <c r="AI63" s="152"/>
      <c r="AJ63" s="152"/>
      <c r="AK63" s="152"/>
      <c r="AL63" s="152"/>
      <c r="AM63" s="152"/>
      <c r="AN63" s="152"/>
      <c r="AO63" s="152"/>
      <c r="AP63" s="36">
        <f t="shared" si="253"/>
        <v>0</v>
      </c>
      <c r="AQ63" s="25"/>
      <c r="AR63" s="151"/>
      <c r="AS63" s="152"/>
      <c r="AT63" s="152"/>
      <c r="AU63" s="152"/>
      <c r="AV63" s="152"/>
      <c r="AW63" s="152"/>
      <c r="AX63" s="152"/>
      <c r="AY63" s="152"/>
      <c r="AZ63" s="152"/>
      <c r="BA63" s="152"/>
      <c r="BB63" s="152"/>
      <c r="BC63" s="152"/>
      <c r="BD63" s="36">
        <f t="shared" si="254"/>
        <v>0</v>
      </c>
      <c r="BE63" s="25"/>
      <c r="BF63" s="58">
        <f t="shared" si="255"/>
        <v>2000</v>
      </c>
    </row>
    <row r="64" spans="1:58" x14ac:dyDescent="0.2">
      <c r="A64" s="37" t="s">
        <v>86</v>
      </c>
      <c r="B64" s="38">
        <f t="shared" ref="B64:M64" si="256">SUM(B52:B63)</f>
        <v>0</v>
      </c>
      <c r="C64" s="38">
        <f t="shared" si="256"/>
        <v>0</v>
      </c>
      <c r="D64" s="38">
        <f t="shared" si="256"/>
        <v>0</v>
      </c>
      <c r="E64" s="38">
        <f t="shared" si="256"/>
        <v>0</v>
      </c>
      <c r="F64" s="38">
        <f t="shared" si="256"/>
        <v>1585</v>
      </c>
      <c r="G64" s="38">
        <f t="shared" si="256"/>
        <v>1585</v>
      </c>
      <c r="H64" s="38">
        <f t="shared" si="256"/>
        <v>1585</v>
      </c>
      <c r="I64" s="38">
        <f t="shared" si="256"/>
        <v>1585</v>
      </c>
      <c r="J64" s="38">
        <f t="shared" si="256"/>
        <v>1585</v>
      </c>
      <c r="K64" s="38">
        <f t="shared" si="256"/>
        <v>1585</v>
      </c>
      <c r="L64" s="38">
        <f t="shared" si="256"/>
        <v>1585</v>
      </c>
      <c r="M64" s="38">
        <f t="shared" si="256"/>
        <v>1585</v>
      </c>
      <c r="N64" s="39">
        <f t="shared" si="251"/>
        <v>12680</v>
      </c>
      <c r="O64" s="25"/>
      <c r="P64" s="38">
        <f t="shared" ref="P64:AA64" si="257">SUM(P52:P63)</f>
        <v>1585</v>
      </c>
      <c r="Q64" s="38">
        <f t="shared" si="257"/>
        <v>1585</v>
      </c>
      <c r="R64" s="38">
        <f t="shared" si="257"/>
        <v>1585</v>
      </c>
      <c r="S64" s="38">
        <f t="shared" si="257"/>
        <v>1585</v>
      </c>
      <c r="T64" s="38">
        <f t="shared" si="257"/>
        <v>1585</v>
      </c>
      <c r="U64" s="38">
        <f t="shared" si="257"/>
        <v>1585</v>
      </c>
      <c r="V64" s="38">
        <f t="shared" si="257"/>
        <v>1585</v>
      </c>
      <c r="W64" s="38">
        <f t="shared" si="257"/>
        <v>1585</v>
      </c>
      <c r="X64" s="38">
        <f t="shared" si="257"/>
        <v>1585</v>
      </c>
      <c r="Y64" s="38">
        <f t="shared" si="257"/>
        <v>1585</v>
      </c>
      <c r="Z64" s="38">
        <f t="shared" si="257"/>
        <v>1585</v>
      </c>
      <c r="AA64" s="38">
        <f t="shared" si="257"/>
        <v>1585</v>
      </c>
      <c r="AB64" s="39">
        <f t="shared" si="252"/>
        <v>19020</v>
      </c>
      <c r="AC64" s="25"/>
      <c r="AD64" s="38">
        <f t="shared" ref="AD64:AO64" si="258">SUM(AD52:AD63)</f>
        <v>0</v>
      </c>
      <c r="AE64" s="38">
        <f t="shared" si="258"/>
        <v>0</v>
      </c>
      <c r="AF64" s="38">
        <f t="shared" si="258"/>
        <v>0</v>
      </c>
      <c r="AG64" s="38">
        <f t="shared" si="258"/>
        <v>0</v>
      </c>
      <c r="AH64" s="38">
        <f t="shared" si="258"/>
        <v>0</v>
      </c>
      <c r="AI64" s="38">
        <f t="shared" si="258"/>
        <v>0</v>
      </c>
      <c r="AJ64" s="38">
        <f t="shared" si="258"/>
        <v>0</v>
      </c>
      <c r="AK64" s="38">
        <f t="shared" si="258"/>
        <v>0</v>
      </c>
      <c r="AL64" s="38">
        <f t="shared" si="258"/>
        <v>0</v>
      </c>
      <c r="AM64" s="38">
        <f t="shared" si="258"/>
        <v>0</v>
      </c>
      <c r="AN64" s="38">
        <f t="shared" si="258"/>
        <v>0</v>
      </c>
      <c r="AO64" s="38">
        <f t="shared" si="258"/>
        <v>0</v>
      </c>
      <c r="AP64" s="39">
        <f t="shared" si="253"/>
        <v>0</v>
      </c>
      <c r="AQ64" s="25"/>
      <c r="AR64" s="38">
        <f t="shared" ref="AR64:BC64" si="259">SUM(AR52:AR63)</f>
        <v>0</v>
      </c>
      <c r="AS64" s="38">
        <f t="shared" si="259"/>
        <v>0</v>
      </c>
      <c r="AT64" s="38">
        <f t="shared" si="259"/>
        <v>0</v>
      </c>
      <c r="AU64" s="38">
        <f t="shared" si="259"/>
        <v>0</v>
      </c>
      <c r="AV64" s="38">
        <f t="shared" si="259"/>
        <v>0</v>
      </c>
      <c r="AW64" s="38">
        <f t="shared" si="259"/>
        <v>0</v>
      </c>
      <c r="AX64" s="38">
        <f t="shared" si="259"/>
        <v>0</v>
      </c>
      <c r="AY64" s="38">
        <f t="shared" si="259"/>
        <v>0</v>
      </c>
      <c r="AZ64" s="38">
        <f t="shared" si="259"/>
        <v>0</v>
      </c>
      <c r="BA64" s="38">
        <f t="shared" si="259"/>
        <v>0</v>
      </c>
      <c r="BB64" s="38">
        <f t="shared" si="259"/>
        <v>0</v>
      </c>
      <c r="BC64" s="38">
        <f t="shared" si="259"/>
        <v>0</v>
      </c>
      <c r="BD64" s="39">
        <f t="shared" si="254"/>
        <v>0</v>
      </c>
      <c r="BE64" s="25"/>
      <c r="BF64" s="56">
        <f t="shared" si="255"/>
        <v>31700</v>
      </c>
    </row>
    <row r="65" spans="1:58" x14ac:dyDescent="0.2">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56"/>
    </row>
    <row r="66" spans="1:58" ht="19" x14ac:dyDescent="0.2">
      <c r="A66" s="32" t="s">
        <v>9</v>
      </c>
      <c r="B66" s="33"/>
      <c r="C66" s="33"/>
      <c r="D66" s="33"/>
      <c r="E66" s="33"/>
      <c r="F66" s="33"/>
      <c r="G66" s="33"/>
      <c r="H66" s="33"/>
      <c r="I66" s="33"/>
      <c r="J66" s="33"/>
      <c r="K66" s="33"/>
      <c r="L66" s="33"/>
      <c r="M66" s="33"/>
      <c r="N66" s="33"/>
      <c r="O66" s="25"/>
      <c r="P66" s="33"/>
      <c r="Q66" s="33"/>
      <c r="R66" s="33"/>
      <c r="S66" s="33"/>
      <c r="T66" s="33"/>
      <c r="U66" s="33"/>
      <c r="V66" s="33"/>
      <c r="W66" s="33"/>
      <c r="X66" s="33"/>
      <c r="Y66" s="33"/>
      <c r="Z66" s="33"/>
      <c r="AA66" s="33"/>
      <c r="AB66" s="33"/>
      <c r="AC66" s="25"/>
      <c r="AD66" s="33"/>
      <c r="AE66" s="33"/>
      <c r="AF66" s="33"/>
      <c r="AG66" s="33"/>
      <c r="AH66" s="33"/>
      <c r="AI66" s="33"/>
      <c r="AJ66" s="33"/>
      <c r="AK66" s="33"/>
      <c r="AL66" s="33"/>
      <c r="AM66" s="33"/>
      <c r="AN66" s="33"/>
      <c r="AO66" s="33"/>
      <c r="AP66" s="33"/>
      <c r="AQ66" s="25"/>
      <c r="AR66" s="33"/>
      <c r="AS66" s="33"/>
      <c r="AT66" s="33"/>
      <c r="AU66" s="33"/>
      <c r="AV66" s="33"/>
      <c r="AW66" s="33"/>
      <c r="AX66" s="33"/>
      <c r="AY66" s="33"/>
      <c r="AZ66" s="33"/>
      <c r="BA66" s="33"/>
      <c r="BB66" s="33"/>
      <c r="BC66" s="33"/>
      <c r="BD66" s="33"/>
      <c r="BE66" s="25"/>
      <c r="BF66" s="33"/>
    </row>
    <row r="67" spans="1:58" x14ac:dyDescent="0.2">
      <c r="A67" s="146" t="s">
        <v>24</v>
      </c>
      <c r="B67" s="147"/>
      <c r="C67" s="147"/>
      <c r="D67" s="147"/>
      <c r="E67" s="147"/>
      <c r="F67" s="147"/>
      <c r="G67" s="147"/>
      <c r="H67" s="147">
        <v>100</v>
      </c>
      <c r="I67" s="147">
        <v>100</v>
      </c>
      <c r="J67" s="147">
        <v>100</v>
      </c>
      <c r="K67" s="147">
        <v>100</v>
      </c>
      <c r="L67" s="147">
        <v>100</v>
      </c>
      <c r="M67" s="147">
        <v>100</v>
      </c>
      <c r="N67" s="34">
        <f t="shared" ref="N67:N78" si="260">SUM(B67:M67)</f>
        <v>600</v>
      </c>
      <c r="O67" s="25"/>
      <c r="P67" s="147">
        <v>100</v>
      </c>
      <c r="Q67" s="147">
        <v>100</v>
      </c>
      <c r="R67" s="147">
        <v>100</v>
      </c>
      <c r="S67" s="147">
        <v>100</v>
      </c>
      <c r="T67" s="147">
        <v>100</v>
      </c>
      <c r="U67" s="147">
        <v>100</v>
      </c>
      <c r="V67" s="147">
        <v>100</v>
      </c>
      <c r="W67" s="147">
        <v>100</v>
      </c>
      <c r="X67" s="147">
        <v>100</v>
      </c>
      <c r="Y67" s="147">
        <v>100</v>
      </c>
      <c r="Z67" s="147">
        <v>100</v>
      </c>
      <c r="AA67" s="147">
        <v>100</v>
      </c>
      <c r="AB67" s="34">
        <f t="shared" ref="AB67:AB78" si="261">SUM(P67:AA67)</f>
        <v>1200</v>
      </c>
      <c r="AC67" s="25"/>
      <c r="AD67" s="147">
        <v>100</v>
      </c>
      <c r="AE67" s="147">
        <v>100</v>
      </c>
      <c r="AF67" s="147">
        <v>100</v>
      </c>
      <c r="AG67" s="147">
        <v>100</v>
      </c>
      <c r="AH67" s="147">
        <v>100</v>
      </c>
      <c r="AI67" s="147">
        <v>100</v>
      </c>
      <c r="AJ67" s="147">
        <v>100</v>
      </c>
      <c r="AK67" s="147">
        <v>100</v>
      </c>
      <c r="AL67" s="147">
        <v>100</v>
      </c>
      <c r="AM67" s="147">
        <v>100</v>
      </c>
      <c r="AN67" s="147">
        <v>100</v>
      </c>
      <c r="AO67" s="147">
        <v>100</v>
      </c>
      <c r="AP67" s="34">
        <f t="shared" ref="AP67:AP78" si="262">SUM(AD67:AO67)</f>
        <v>1200</v>
      </c>
      <c r="AQ67" s="25"/>
      <c r="AR67" s="147">
        <v>100</v>
      </c>
      <c r="AS67" s="147">
        <v>100</v>
      </c>
      <c r="AT67" s="147">
        <v>100</v>
      </c>
      <c r="AU67" s="147">
        <v>100</v>
      </c>
      <c r="AV67" s="147">
        <v>100</v>
      </c>
      <c r="AW67" s="147">
        <v>100</v>
      </c>
      <c r="AX67" s="147">
        <v>100</v>
      </c>
      <c r="AY67" s="147">
        <v>100</v>
      </c>
      <c r="AZ67" s="147">
        <v>100</v>
      </c>
      <c r="BA67" s="147">
        <v>100</v>
      </c>
      <c r="BB67" s="147">
        <v>100</v>
      </c>
      <c r="BC67" s="147">
        <v>100</v>
      </c>
      <c r="BD67" s="34">
        <f t="shared" ref="BD67:BD78" si="263">SUM(AR67:BC67)</f>
        <v>1200</v>
      </c>
      <c r="BE67" s="25"/>
      <c r="BF67" s="56">
        <f t="shared" ref="BF67:BF78" si="264">SUM(N67,AB67,AP67,BD67)</f>
        <v>4200</v>
      </c>
    </row>
    <row r="68" spans="1:58" x14ac:dyDescent="0.2">
      <c r="A68" s="146" t="s">
        <v>23</v>
      </c>
      <c r="B68" s="147"/>
      <c r="C68" s="147"/>
      <c r="D68" s="147"/>
      <c r="E68" s="147"/>
      <c r="F68" s="147"/>
      <c r="G68" s="147"/>
      <c r="H68" s="147">
        <v>25</v>
      </c>
      <c r="I68" s="147">
        <v>25</v>
      </c>
      <c r="J68" s="147">
        <v>25</v>
      </c>
      <c r="K68" s="147">
        <v>25</v>
      </c>
      <c r="L68" s="147">
        <v>25</v>
      </c>
      <c r="M68" s="147">
        <v>25</v>
      </c>
      <c r="N68" s="34">
        <f t="shared" si="260"/>
        <v>150</v>
      </c>
      <c r="O68" s="25"/>
      <c r="P68" s="147">
        <v>25</v>
      </c>
      <c r="Q68" s="147">
        <v>25</v>
      </c>
      <c r="R68" s="147">
        <v>25</v>
      </c>
      <c r="S68" s="147">
        <v>25</v>
      </c>
      <c r="T68" s="147">
        <v>25</v>
      </c>
      <c r="U68" s="147">
        <v>25</v>
      </c>
      <c r="V68" s="147">
        <v>25</v>
      </c>
      <c r="W68" s="147">
        <v>25</v>
      </c>
      <c r="X68" s="147">
        <v>25</v>
      </c>
      <c r="Y68" s="147">
        <v>25</v>
      </c>
      <c r="Z68" s="147">
        <v>25</v>
      </c>
      <c r="AA68" s="147">
        <v>25</v>
      </c>
      <c r="AB68" s="34">
        <f t="shared" si="261"/>
        <v>300</v>
      </c>
      <c r="AC68" s="25"/>
      <c r="AD68" s="147">
        <v>25</v>
      </c>
      <c r="AE68" s="147">
        <v>25</v>
      </c>
      <c r="AF68" s="147">
        <v>25</v>
      </c>
      <c r="AG68" s="147">
        <v>25</v>
      </c>
      <c r="AH68" s="147">
        <v>25</v>
      </c>
      <c r="AI68" s="147">
        <v>25</v>
      </c>
      <c r="AJ68" s="147">
        <v>25</v>
      </c>
      <c r="AK68" s="147">
        <v>25</v>
      </c>
      <c r="AL68" s="147">
        <v>25</v>
      </c>
      <c r="AM68" s="147">
        <v>25</v>
      </c>
      <c r="AN68" s="147">
        <v>25</v>
      </c>
      <c r="AO68" s="147">
        <v>25</v>
      </c>
      <c r="AP68" s="34">
        <f t="shared" si="262"/>
        <v>300</v>
      </c>
      <c r="AQ68" s="25"/>
      <c r="AR68" s="147">
        <v>25</v>
      </c>
      <c r="AS68" s="147">
        <v>25</v>
      </c>
      <c r="AT68" s="147">
        <v>25</v>
      </c>
      <c r="AU68" s="147">
        <v>25</v>
      </c>
      <c r="AV68" s="147">
        <v>25</v>
      </c>
      <c r="AW68" s="147">
        <v>25</v>
      </c>
      <c r="AX68" s="147">
        <v>25</v>
      </c>
      <c r="AY68" s="147">
        <v>25</v>
      </c>
      <c r="AZ68" s="147">
        <v>25</v>
      </c>
      <c r="BA68" s="147">
        <v>25</v>
      </c>
      <c r="BB68" s="147">
        <v>25</v>
      </c>
      <c r="BC68" s="147">
        <v>25</v>
      </c>
      <c r="BD68" s="34">
        <f t="shared" si="263"/>
        <v>300</v>
      </c>
      <c r="BE68" s="25"/>
      <c r="BF68" s="56">
        <f t="shared" si="264"/>
        <v>1050</v>
      </c>
    </row>
    <row r="69" spans="1:58" x14ac:dyDescent="0.2">
      <c r="A69" s="146" t="s">
        <v>216</v>
      </c>
      <c r="B69" s="147"/>
      <c r="C69" s="147"/>
      <c r="D69" s="147"/>
      <c r="E69" s="147"/>
      <c r="F69" s="147"/>
      <c r="G69" s="147"/>
      <c r="H69" s="147">
        <v>20</v>
      </c>
      <c r="I69" s="147">
        <v>20</v>
      </c>
      <c r="J69" s="147">
        <v>20</v>
      </c>
      <c r="K69" s="147">
        <v>20</v>
      </c>
      <c r="L69" s="147">
        <v>20</v>
      </c>
      <c r="M69" s="147">
        <v>20</v>
      </c>
      <c r="N69" s="34">
        <f t="shared" si="260"/>
        <v>120</v>
      </c>
      <c r="O69" s="25"/>
      <c r="P69" s="147">
        <v>20</v>
      </c>
      <c r="Q69" s="147">
        <v>20</v>
      </c>
      <c r="R69" s="147">
        <v>20</v>
      </c>
      <c r="S69" s="147">
        <v>20</v>
      </c>
      <c r="T69" s="147">
        <v>20</v>
      </c>
      <c r="U69" s="147">
        <v>20</v>
      </c>
      <c r="V69" s="147">
        <v>20</v>
      </c>
      <c r="W69" s="147">
        <v>20</v>
      </c>
      <c r="X69" s="147">
        <v>20</v>
      </c>
      <c r="Y69" s="147">
        <v>20</v>
      </c>
      <c r="Z69" s="147">
        <v>20</v>
      </c>
      <c r="AA69" s="147">
        <v>20</v>
      </c>
      <c r="AB69" s="34">
        <f t="shared" si="261"/>
        <v>240</v>
      </c>
      <c r="AC69" s="25"/>
      <c r="AD69" s="147">
        <v>20</v>
      </c>
      <c r="AE69" s="147">
        <v>20</v>
      </c>
      <c r="AF69" s="147">
        <v>20</v>
      </c>
      <c r="AG69" s="147">
        <v>20</v>
      </c>
      <c r="AH69" s="147">
        <v>20</v>
      </c>
      <c r="AI69" s="147">
        <v>20</v>
      </c>
      <c r="AJ69" s="147">
        <v>20</v>
      </c>
      <c r="AK69" s="147">
        <v>20</v>
      </c>
      <c r="AL69" s="147">
        <v>20</v>
      </c>
      <c r="AM69" s="147">
        <v>20</v>
      </c>
      <c r="AN69" s="147">
        <v>20</v>
      </c>
      <c r="AO69" s="147">
        <v>20</v>
      </c>
      <c r="AP69" s="34">
        <f t="shared" si="262"/>
        <v>240</v>
      </c>
      <c r="AQ69" s="25"/>
      <c r="AR69" s="147">
        <v>20</v>
      </c>
      <c r="AS69" s="147">
        <v>20</v>
      </c>
      <c r="AT69" s="147">
        <v>20</v>
      </c>
      <c r="AU69" s="147">
        <v>20</v>
      </c>
      <c r="AV69" s="147">
        <v>20</v>
      </c>
      <c r="AW69" s="147">
        <v>20</v>
      </c>
      <c r="AX69" s="147">
        <v>20</v>
      </c>
      <c r="AY69" s="147">
        <v>20</v>
      </c>
      <c r="AZ69" s="147">
        <v>20</v>
      </c>
      <c r="BA69" s="147">
        <v>20</v>
      </c>
      <c r="BB69" s="147">
        <v>20</v>
      </c>
      <c r="BC69" s="147">
        <v>20</v>
      </c>
      <c r="BD69" s="34">
        <f t="shared" si="263"/>
        <v>240</v>
      </c>
      <c r="BE69" s="25"/>
      <c r="BF69" s="56">
        <f t="shared" si="264"/>
        <v>840</v>
      </c>
    </row>
    <row r="70" spans="1:58" x14ac:dyDescent="0.2">
      <c r="A70" s="146" t="s">
        <v>22</v>
      </c>
      <c r="B70" s="147"/>
      <c r="C70" s="147"/>
      <c r="D70" s="147"/>
      <c r="E70" s="147"/>
      <c r="F70" s="147"/>
      <c r="G70" s="147"/>
      <c r="H70" s="147">
        <v>50</v>
      </c>
      <c r="I70" s="147">
        <v>50</v>
      </c>
      <c r="J70" s="147">
        <v>50</v>
      </c>
      <c r="K70" s="147">
        <v>50</v>
      </c>
      <c r="L70" s="147">
        <v>50</v>
      </c>
      <c r="M70" s="147">
        <v>50</v>
      </c>
      <c r="N70" s="34">
        <f t="shared" si="260"/>
        <v>300</v>
      </c>
      <c r="O70" s="25"/>
      <c r="P70" s="147">
        <v>50</v>
      </c>
      <c r="Q70" s="147">
        <v>50</v>
      </c>
      <c r="R70" s="147">
        <v>50</v>
      </c>
      <c r="S70" s="147">
        <v>50</v>
      </c>
      <c r="T70" s="147">
        <v>50</v>
      </c>
      <c r="U70" s="147">
        <v>50</v>
      </c>
      <c r="V70" s="147">
        <v>50</v>
      </c>
      <c r="W70" s="147">
        <v>50</v>
      </c>
      <c r="X70" s="147">
        <v>50</v>
      </c>
      <c r="Y70" s="147">
        <v>50</v>
      </c>
      <c r="Z70" s="147">
        <v>50</v>
      </c>
      <c r="AA70" s="147">
        <v>50</v>
      </c>
      <c r="AB70" s="34">
        <f t="shared" si="261"/>
        <v>600</v>
      </c>
      <c r="AC70" s="25"/>
      <c r="AD70" s="147">
        <v>50</v>
      </c>
      <c r="AE70" s="147">
        <v>50</v>
      </c>
      <c r="AF70" s="147">
        <v>50</v>
      </c>
      <c r="AG70" s="147">
        <v>50</v>
      </c>
      <c r="AH70" s="147">
        <v>50</v>
      </c>
      <c r="AI70" s="147">
        <v>50</v>
      </c>
      <c r="AJ70" s="147">
        <v>50</v>
      </c>
      <c r="AK70" s="147">
        <v>50</v>
      </c>
      <c r="AL70" s="147">
        <v>50</v>
      </c>
      <c r="AM70" s="147">
        <v>50</v>
      </c>
      <c r="AN70" s="147">
        <v>50</v>
      </c>
      <c r="AO70" s="147">
        <v>50</v>
      </c>
      <c r="AP70" s="34">
        <f t="shared" si="262"/>
        <v>600</v>
      </c>
      <c r="AQ70" s="25"/>
      <c r="AR70" s="147">
        <v>50</v>
      </c>
      <c r="AS70" s="147">
        <v>50</v>
      </c>
      <c r="AT70" s="147">
        <v>50</v>
      </c>
      <c r="AU70" s="147">
        <v>50</v>
      </c>
      <c r="AV70" s="147">
        <v>50</v>
      </c>
      <c r="AW70" s="147">
        <v>50</v>
      </c>
      <c r="AX70" s="147">
        <v>50</v>
      </c>
      <c r="AY70" s="147">
        <v>50</v>
      </c>
      <c r="AZ70" s="147">
        <v>50</v>
      </c>
      <c r="BA70" s="147">
        <v>50</v>
      </c>
      <c r="BB70" s="147">
        <v>50</v>
      </c>
      <c r="BC70" s="147">
        <v>50</v>
      </c>
      <c r="BD70" s="34">
        <f t="shared" si="263"/>
        <v>600</v>
      </c>
      <c r="BE70" s="25"/>
      <c r="BF70" s="56">
        <f t="shared" si="264"/>
        <v>2100</v>
      </c>
    </row>
    <row r="71" spans="1:58" x14ac:dyDescent="0.2">
      <c r="A71" s="146" t="s">
        <v>70</v>
      </c>
      <c r="B71" s="147"/>
      <c r="C71" s="147"/>
      <c r="D71" s="147"/>
      <c r="E71" s="147"/>
      <c r="F71" s="147"/>
      <c r="G71" s="147"/>
      <c r="H71" s="147">
        <v>100</v>
      </c>
      <c r="I71" s="147">
        <v>100</v>
      </c>
      <c r="J71" s="147">
        <v>100</v>
      </c>
      <c r="K71" s="147">
        <v>100</v>
      </c>
      <c r="L71" s="147">
        <v>100</v>
      </c>
      <c r="M71" s="147">
        <v>100</v>
      </c>
      <c r="N71" s="34">
        <f t="shared" si="260"/>
        <v>600</v>
      </c>
      <c r="O71" s="25"/>
      <c r="P71" s="147">
        <v>100</v>
      </c>
      <c r="Q71" s="147">
        <v>100</v>
      </c>
      <c r="R71" s="147">
        <v>100</v>
      </c>
      <c r="S71" s="147">
        <v>100</v>
      </c>
      <c r="T71" s="147">
        <v>100</v>
      </c>
      <c r="U71" s="147">
        <v>100</v>
      </c>
      <c r="V71" s="147">
        <v>100</v>
      </c>
      <c r="W71" s="147">
        <v>100</v>
      </c>
      <c r="X71" s="147">
        <v>100</v>
      </c>
      <c r="Y71" s="147">
        <v>100</v>
      </c>
      <c r="Z71" s="147">
        <v>100</v>
      </c>
      <c r="AA71" s="147">
        <v>100</v>
      </c>
      <c r="AB71" s="34">
        <f t="shared" si="261"/>
        <v>1200</v>
      </c>
      <c r="AC71" s="25"/>
      <c r="AD71" s="147">
        <v>100</v>
      </c>
      <c r="AE71" s="147">
        <v>100</v>
      </c>
      <c r="AF71" s="147">
        <v>100</v>
      </c>
      <c r="AG71" s="147">
        <v>100</v>
      </c>
      <c r="AH71" s="147">
        <v>100</v>
      </c>
      <c r="AI71" s="147">
        <v>100</v>
      </c>
      <c r="AJ71" s="147">
        <v>100</v>
      </c>
      <c r="AK71" s="147">
        <v>100</v>
      </c>
      <c r="AL71" s="147">
        <v>100</v>
      </c>
      <c r="AM71" s="147">
        <v>100</v>
      </c>
      <c r="AN71" s="147">
        <v>100</v>
      </c>
      <c r="AO71" s="147">
        <v>100</v>
      </c>
      <c r="AP71" s="34">
        <f t="shared" si="262"/>
        <v>1200</v>
      </c>
      <c r="AQ71" s="25"/>
      <c r="AR71" s="147">
        <v>100</v>
      </c>
      <c r="AS71" s="147">
        <v>100</v>
      </c>
      <c r="AT71" s="147">
        <v>100</v>
      </c>
      <c r="AU71" s="147">
        <v>100</v>
      </c>
      <c r="AV71" s="147">
        <v>100</v>
      </c>
      <c r="AW71" s="147">
        <v>100</v>
      </c>
      <c r="AX71" s="147">
        <v>100</v>
      </c>
      <c r="AY71" s="147">
        <v>100</v>
      </c>
      <c r="AZ71" s="147">
        <v>100</v>
      </c>
      <c r="BA71" s="147">
        <v>100</v>
      </c>
      <c r="BB71" s="147">
        <v>100</v>
      </c>
      <c r="BC71" s="147">
        <v>100</v>
      </c>
      <c r="BD71" s="34">
        <f t="shared" si="263"/>
        <v>1200</v>
      </c>
      <c r="BE71" s="25"/>
      <c r="BF71" s="56">
        <f t="shared" si="264"/>
        <v>4200</v>
      </c>
    </row>
    <row r="72" spans="1:58" x14ac:dyDescent="0.2">
      <c r="A72" s="146" t="s">
        <v>20</v>
      </c>
      <c r="B72" s="147"/>
      <c r="C72" s="147"/>
      <c r="D72" s="147"/>
      <c r="E72" s="147"/>
      <c r="F72" s="147"/>
      <c r="G72" s="147"/>
      <c r="H72" s="147">
        <v>30</v>
      </c>
      <c r="I72" s="147">
        <v>30</v>
      </c>
      <c r="J72" s="147">
        <v>30</v>
      </c>
      <c r="K72" s="147">
        <v>30</v>
      </c>
      <c r="L72" s="147">
        <v>30</v>
      </c>
      <c r="M72" s="147">
        <v>30</v>
      </c>
      <c r="N72" s="34">
        <f t="shared" si="260"/>
        <v>180</v>
      </c>
      <c r="O72" s="25"/>
      <c r="P72" s="147">
        <v>30</v>
      </c>
      <c r="Q72" s="147">
        <v>30</v>
      </c>
      <c r="R72" s="147">
        <v>30</v>
      </c>
      <c r="S72" s="147">
        <v>30</v>
      </c>
      <c r="T72" s="147">
        <v>30</v>
      </c>
      <c r="U72" s="147">
        <v>30</v>
      </c>
      <c r="V72" s="147">
        <v>30</v>
      </c>
      <c r="W72" s="147">
        <v>30</v>
      </c>
      <c r="X72" s="147">
        <v>30</v>
      </c>
      <c r="Y72" s="147">
        <v>30</v>
      </c>
      <c r="Z72" s="147">
        <v>30</v>
      </c>
      <c r="AA72" s="147">
        <v>30</v>
      </c>
      <c r="AB72" s="34">
        <f t="shared" si="261"/>
        <v>360</v>
      </c>
      <c r="AC72" s="25"/>
      <c r="AD72" s="147">
        <v>30</v>
      </c>
      <c r="AE72" s="147">
        <v>30</v>
      </c>
      <c r="AF72" s="147">
        <v>30</v>
      </c>
      <c r="AG72" s="147">
        <v>30</v>
      </c>
      <c r="AH72" s="147">
        <v>30</v>
      </c>
      <c r="AI72" s="147">
        <v>30</v>
      </c>
      <c r="AJ72" s="147">
        <v>30</v>
      </c>
      <c r="AK72" s="147">
        <v>30</v>
      </c>
      <c r="AL72" s="147">
        <v>30</v>
      </c>
      <c r="AM72" s="147">
        <v>30</v>
      </c>
      <c r="AN72" s="147">
        <v>30</v>
      </c>
      <c r="AO72" s="147">
        <v>30</v>
      </c>
      <c r="AP72" s="34">
        <f t="shared" si="262"/>
        <v>360</v>
      </c>
      <c r="AQ72" s="25"/>
      <c r="AR72" s="147">
        <v>30</v>
      </c>
      <c r="AS72" s="147">
        <v>30</v>
      </c>
      <c r="AT72" s="147">
        <v>30</v>
      </c>
      <c r="AU72" s="147">
        <v>30</v>
      </c>
      <c r="AV72" s="147">
        <v>30</v>
      </c>
      <c r="AW72" s="147">
        <v>30</v>
      </c>
      <c r="AX72" s="147">
        <v>30</v>
      </c>
      <c r="AY72" s="147">
        <v>30</v>
      </c>
      <c r="AZ72" s="147">
        <v>30</v>
      </c>
      <c r="BA72" s="147">
        <v>30</v>
      </c>
      <c r="BB72" s="147">
        <v>30</v>
      </c>
      <c r="BC72" s="147">
        <v>30</v>
      </c>
      <c r="BD72" s="34">
        <f t="shared" si="263"/>
        <v>360</v>
      </c>
      <c r="BE72" s="25"/>
      <c r="BF72" s="56">
        <f t="shared" si="264"/>
        <v>1260</v>
      </c>
    </row>
    <row r="73" spans="1:58" x14ac:dyDescent="0.2">
      <c r="A73" s="146" t="s">
        <v>7</v>
      </c>
      <c r="B73" s="147"/>
      <c r="C73" s="147"/>
      <c r="D73" s="147"/>
      <c r="E73" s="147"/>
      <c r="F73" s="147"/>
      <c r="G73" s="147"/>
      <c r="H73" s="147">
        <v>45</v>
      </c>
      <c r="I73" s="147">
        <v>45</v>
      </c>
      <c r="J73" s="147">
        <v>45</v>
      </c>
      <c r="K73" s="147">
        <v>45</v>
      </c>
      <c r="L73" s="147">
        <v>45</v>
      </c>
      <c r="M73" s="147">
        <v>45</v>
      </c>
      <c r="N73" s="34">
        <f t="shared" si="260"/>
        <v>270</v>
      </c>
      <c r="O73" s="25"/>
      <c r="P73" s="147">
        <v>45</v>
      </c>
      <c r="Q73" s="147">
        <v>45</v>
      </c>
      <c r="R73" s="147">
        <v>45</v>
      </c>
      <c r="S73" s="147">
        <v>45</v>
      </c>
      <c r="T73" s="147">
        <v>45</v>
      </c>
      <c r="U73" s="147">
        <v>45</v>
      </c>
      <c r="V73" s="147">
        <v>45</v>
      </c>
      <c r="W73" s="147">
        <v>45</v>
      </c>
      <c r="X73" s="147">
        <v>45</v>
      </c>
      <c r="Y73" s="147">
        <v>45</v>
      </c>
      <c r="Z73" s="147">
        <v>45</v>
      </c>
      <c r="AA73" s="147">
        <v>45</v>
      </c>
      <c r="AB73" s="34">
        <f t="shared" si="261"/>
        <v>540</v>
      </c>
      <c r="AC73" s="25"/>
      <c r="AD73" s="147">
        <v>45</v>
      </c>
      <c r="AE73" s="147">
        <v>45</v>
      </c>
      <c r="AF73" s="147">
        <v>45</v>
      </c>
      <c r="AG73" s="147">
        <v>45</v>
      </c>
      <c r="AH73" s="147">
        <v>45</v>
      </c>
      <c r="AI73" s="147">
        <v>45</v>
      </c>
      <c r="AJ73" s="147">
        <v>45</v>
      </c>
      <c r="AK73" s="147">
        <v>45</v>
      </c>
      <c r="AL73" s="147">
        <v>45</v>
      </c>
      <c r="AM73" s="147">
        <v>45</v>
      </c>
      <c r="AN73" s="147">
        <v>45</v>
      </c>
      <c r="AO73" s="147">
        <v>45</v>
      </c>
      <c r="AP73" s="34">
        <f t="shared" si="262"/>
        <v>540</v>
      </c>
      <c r="AQ73" s="25"/>
      <c r="AR73" s="147">
        <v>45</v>
      </c>
      <c r="AS73" s="147">
        <v>45</v>
      </c>
      <c r="AT73" s="147">
        <v>45</v>
      </c>
      <c r="AU73" s="147">
        <v>45</v>
      </c>
      <c r="AV73" s="147">
        <v>45</v>
      </c>
      <c r="AW73" s="147">
        <v>45</v>
      </c>
      <c r="AX73" s="147">
        <v>45</v>
      </c>
      <c r="AY73" s="147">
        <v>45</v>
      </c>
      <c r="AZ73" s="147">
        <v>45</v>
      </c>
      <c r="BA73" s="147">
        <v>45</v>
      </c>
      <c r="BB73" s="147">
        <v>45</v>
      </c>
      <c r="BC73" s="147">
        <v>45</v>
      </c>
      <c r="BD73" s="34">
        <f t="shared" si="263"/>
        <v>540</v>
      </c>
      <c r="BE73" s="25"/>
      <c r="BF73" s="56">
        <f t="shared" si="264"/>
        <v>1890</v>
      </c>
    </row>
    <row r="74" spans="1:58" x14ac:dyDescent="0.2">
      <c r="A74" s="146" t="s">
        <v>21</v>
      </c>
      <c r="B74" s="147"/>
      <c r="C74" s="147"/>
      <c r="D74" s="147"/>
      <c r="E74" s="147"/>
      <c r="F74" s="147"/>
      <c r="G74" s="147"/>
      <c r="H74" s="147">
        <v>45</v>
      </c>
      <c r="I74" s="147">
        <v>45</v>
      </c>
      <c r="J74" s="147">
        <v>45</v>
      </c>
      <c r="K74" s="147">
        <v>45</v>
      </c>
      <c r="L74" s="147">
        <v>45</v>
      </c>
      <c r="M74" s="147">
        <v>45</v>
      </c>
      <c r="N74" s="34">
        <f t="shared" si="260"/>
        <v>270</v>
      </c>
      <c r="O74" s="25"/>
      <c r="P74" s="147">
        <v>45</v>
      </c>
      <c r="Q74" s="147">
        <v>45</v>
      </c>
      <c r="R74" s="147">
        <v>45</v>
      </c>
      <c r="S74" s="147">
        <v>45</v>
      </c>
      <c r="T74" s="147">
        <v>45</v>
      </c>
      <c r="U74" s="147">
        <v>45</v>
      </c>
      <c r="V74" s="147">
        <v>45</v>
      </c>
      <c r="W74" s="147">
        <v>45</v>
      </c>
      <c r="X74" s="147">
        <v>45</v>
      </c>
      <c r="Y74" s="147">
        <v>45</v>
      </c>
      <c r="Z74" s="147">
        <v>45</v>
      </c>
      <c r="AA74" s="147">
        <v>45</v>
      </c>
      <c r="AB74" s="34">
        <f t="shared" si="261"/>
        <v>540</v>
      </c>
      <c r="AC74" s="25"/>
      <c r="AD74" s="147">
        <v>45</v>
      </c>
      <c r="AE74" s="147">
        <v>45</v>
      </c>
      <c r="AF74" s="147">
        <v>45</v>
      </c>
      <c r="AG74" s="147">
        <v>45</v>
      </c>
      <c r="AH74" s="147">
        <v>45</v>
      </c>
      <c r="AI74" s="147">
        <v>45</v>
      </c>
      <c r="AJ74" s="147">
        <v>45</v>
      </c>
      <c r="AK74" s="147">
        <v>45</v>
      </c>
      <c r="AL74" s="147">
        <v>45</v>
      </c>
      <c r="AM74" s="147">
        <v>45</v>
      </c>
      <c r="AN74" s="147">
        <v>45</v>
      </c>
      <c r="AO74" s="147">
        <v>45</v>
      </c>
      <c r="AP74" s="34">
        <f t="shared" si="262"/>
        <v>540</v>
      </c>
      <c r="AQ74" s="25"/>
      <c r="AR74" s="147">
        <v>45</v>
      </c>
      <c r="AS74" s="147">
        <v>45</v>
      </c>
      <c r="AT74" s="147">
        <v>45</v>
      </c>
      <c r="AU74" s="147">
        <v>45</v>
      </c>
      <c r="AV74" s="147">
        <v>45</v>
      </c>
      <c r="AW74" s="147">
        <v>45</v>
      </c>
      <c r="AX74" s="147">
        <v>45</v>
      </c>
      <c r="AY74" s="147">
        <v>45</v>
      </c>
      <c r="AZ74" s="147">
        <v>45</v>
      </c>
      <c r="BA74" s="147">
        <v>45</v>
      </c>
      <c r="BB74" s="147">
        <v>45</v>
      </c>
      <c r="BC74" s="147">
        <v>45</v>
      </c>
      <c r="BD74" s="34">
        <f t="shared" si="263"/>
        <v>540</v>
      </c>
      <c r="BE74" s="25"/>
      <c r="BF74" s="56">
        <f t="shared" si="264"/>
        <v>1890</v>
      </c>
    </row>
    <row r="75" spans="1:58" x14ac:dyDescent="0.2">
      <c r="A75" s="146" t="s">
        <v>25</v>
      </c>
      <c r="B75" s="147"/>
      <c r="C75" s="147"/>
      <c r="D75" s="147"/>
      <c r="E75" s="147"/>
      <c r="F75" s="147"/>
      <c r="G75" s="147"/>
      <c r="H75" s="147">
        <v>20</v>
      </c>
      <c r="I75" s="147">
        <v>20</v>
      </c>
      <c r="J75" s="147">
        <v>20</v>
      </c>
      <c r="K75" s="147">
        <v>20</v>
      </c>
      <c r="L75" s="147">
        <v>20</v>
      </c>
      <c r="M75" s="147">
        <v>20</v>
      </c>
      <c r="N75" s="34">
        <f t="shared" si="260"/>
        <v>120</v>
      </c>
      <c r="O75" s="25"/>
      <c r="P75" s="147">
        <v>20</v>
      </c>
      <c r="Q75" s="147">
        <v>20</v>
      </c>
      <c r="R75" s="147">
        <v>20</v>
      </c>
      <c r="S75" s="147">
        <v>20</v>
      </c>
      <c r="T75" s="147">
        <v>20</v>
      </c>
      <c r="U75" s="147">
        <v>20</v>
      </c>
      <c r="V75" s="147">
        <v>20</v>
      </c>
      <c r="W75" s="147">
        <v>20</v>
      </c>
      <c r="X75" s="147">
        <v>20</v>
      </c>
      <c r="Y75" s="147">
        <v>20</v>
      </c>
      <c r="Z75" s="147">
        <v>20</v>
      </c>
      <c r="AA75" s="147">
        <v>20</v>
      </c>
      <c r="AB75" s="34">
        <f t="shared" si="261"/>
        <v>240</v>
      </c>
      <c r="AC75" s="25"/>
      <c r="AD75" s="147">
        <v>20</v>
      </c>
      <c r="AE75" s="147">
        <v>20</v>
      </c>
      <c r="AF75" s="147">
        <v>20</v>
      </c>
      <c r="AG75" s="147">
        <v>20</v>
      </c>
      <c r="AH75" s="147">
        <v>20</v>
      </c>
      <c r="AI75" s="147">
        <v>20</v>
      </c>
      <c r="AJ75" s="147">
        <v>20</v>
      </c>
      <c r="AK75" s="147">
        <v>20</v>
      </c>
      <c r="AL75" s="147">
        <v>20</v>
      </c>
      <c r="AM75" s="147">
        <v>20</v>
      </c>
      <c r="AN75" s="147">
        <v>20</v>
      </c>
      <c r="AO75" s="147">
        <v>20</v>
      </c>
      <c r="AP75" s="34">
        <f t="shared" si="262"/>
        <v>240</v>
      </c>
      <c r="AQ75" s="25"/>
      <c r="AR75" s="147">
        <v>20</v>
      </c>
      <c r="AS75" s="147">
        <v>20</v>
      </c>
      <c r="AT75" s="147">
        <v>20</v>
      </c>
      <c r="AU75" s="147">
        <v>20</v>
      </c>
      <c r="AV75" s="147">
        <v>20</v>
      </c>
      <c r="AW75" s="147">
        <v>20</v>
      </c>
      <c r="AX75" s="147">
        <v>20</v>
      </c>
      <c r="AY75" s="147">
        <v>20</v>
      </c>
      <c r="AZ75" s="147">
        <v>20</v>
      </c>
      <c r="BA75" s="147">
        <v>20</v>
      </c>
      <c r="BB75" s="147">
        <v>20</v>
      </c>
      <c r="BC75" s="147">
        <v>20</v>
      </c>
      <c r="BD75" s="34">
        <f t="shared" si="263"/>
        <v>240</v>
      </c>
      <c r="BE75" s="25"/>
      <c r="BF75" s="56">
        <f t="shared" si="264"/>
        <v>840</v>
      </c>
    </row>
    <row r="76" spans="1:58" x14ac:dyDescent="0.2">
      <c r="A76" s="149" t="s">
        <v>26</v>
      </c>
      <c r="B76" s="147"/>
      <c r="C76" s="147"/>
      <c r="D76" s="147"/>
      <c r="E76" s="147"/>
      <c r="F76" s="147"/>
      <c r="G76" s="147"/>
      <c r="H76" s="147">
        <v>20</v>
      </c>
      <c r="I76" s="147">
        <v>20</v>
      </c>
      <c r="J76" s="147">
        <v>20</v>
      </c>
      <c r="K76" s="147">
        <v>20</v>
      </c>
      <c r="L76" s="147">
        <v>20</v>
      </c>
      <c r="M76" s="147">
        <v>20</v>
      </c>
      <c r="N76" s="34">
        <f t="shared" si="260"/>
        <v>120</v>
      </c>
      <c r="O76" s="25"/>
      <c r="P76" s="147">
        <v>20</v>
      </c>
      <c r="Q76" s="147">
        <v>20</v>
      </c>
      <c r="R76" s="147">
        <v>20</v>
      </c>
      <c r="S76" s="147">
        <v>20</v>
      </c>
      <c r="T76" s="147">
        <v>20</v>
      </c>
      <c r="U76" s="147">
        <v>20</v>
      </c>
      <c r="V76" s="147">
        <v>20</v>
      </c>
      <c r="W76" s="147">
        <v>20</v>
      </c>
      <c r="X76" s="147">
        <v>20</v>
      </c>
      <c r="Y76" s="147">
        <v>20</v>
      </c>
      <c r="Z76" s="147">
        <v>20</v>
      </c>
      <c r="AA76" s="147">
        <v>20</v>
      </c>
      <c r="AB76" s="34">
        <f t="shared" si="261"/>
        <v>240</v>
      </c>
      <c r="AC76" s="25"/>
      <c r="AD76" s="147">
        <v>20</v>
      </c>
      <c r="AE76" s="147">
        <v>20</v>
      </c>
      <c r="AF76" s="147">
        <v>20</v>
      </c>
      <c r="AG76" s="147">
        <v>20</v>
      </c>
      <c r="AH76" s="147">
        <v>20</v>
      </c>
      <c r="AI76" s="147">
        <v>20</v>
      </c>
      <c r="AJ76" s="147">
        <v>20</v>
      </c>
      <c r="AK76" s="147">
        <v>20</v>
      </c>
      <c r="AL76" s="147">
        <v>20</v>
      </c>
      <c r="AM76" s="147">
        <v>20</v>
      </c>
      <c r="AN76" s="147">
        <v>20</v>
      </c>
      <c r="AO76" s="147">
        <v>20</v>
      </c>
      <c r="AP76" s="34">
        <f t="shared" si="262"/>
        <v>240</v>
      </c>
      <c r="AQ76" s="25"/>
      <c r="AR76" s="147">
        <v>20</v>
      </c>
      <c r="AS76" s="147">
        <v>20</v>
      </c>
      <c r="AT76" s="147">
        <v>20</v>
      </c>
      <c r="AU76" s="147">
        <v>20</v>
      </c>
      <c r="AV76" s="147">
        <v>20</v>
      </c>
      <c r="AW76" s="147">
        <v>20</v>
      </c>
      <c r="AX76" s="147">
        <v>20</v>
      </c>
      <c r="AY76" s="147">
        <v>20</v>
      </c>
      <c r="AZ76" s="147">
        <v>20</v>
      </c>
      <c r="BA76" s="147">
        <v>20</v>
      </c>
      <c r="BB76" s="147">
        <v>20</v>
      </c>
      <c r="BC76" s="147">
        <v>20</v>
      </c>
      <c r="BD76" s="34">
        <f t="shared" si="263"/>
        <v>240</v>
      </c>
      <c r="BE76" s="25"/>
      <c r="BF76" s="56">
        <f t="shared" si="264"/>
        <v>840</v>
      </c>
    </row>
    <row r="77" spans="1:58" ht="17" thickBot="1" x14ac:dyDescent="0.25">
      <c r="A77" s="150" t="s">
        <v>45</v>
      </c>
      <c r="B77" s="151"/>
      <c r="C77" s="152"/>
      <c r="D77" s="152"/>
      <c r="E77" s="152"/>
      <c r="F77" s="152"/>
      <c r="G77" s="152"/>
      <c r="H77" s="152">
        <v>40</v>
      </c>
      <c r="I77" s="152">
        <v>40</v>
      </c>
      <c r="J77" s="152">
        <v>40</v>
      </c>
      <c r="K77" s="152">
        <v>40</v>
      </c>
      <c r="L77" s="152">
        <v>40</v>
      </c>
      <c r="M77" s="152">
        <v>40</v>
      </c>
      <c r="N77" s="36">
        <f t="shared" si="260"/>
        <v>240</v>
      </c>
      <c r="O77" s="25"/>
      <c r="P77" s="152">
        <v>40</v>
      </c>
      <c r="Q77" s="152">
        <v>40</v>
      </c>
      <c r="R77" s="152">
        <v>40</v>
      </c>
      <c r="S77" s="152">
        <v>40</v>
      </c>
      <c r="T77" s="152">
        <v>40</v>
      </c>
      <c r="U77" s="152">
        <v>40</v>
      </c>
      <c r="V77" s="152">
        <v>40</v>
      </c>
      <c r="W77" s="152">
        <v>40</v>
      </c>
      <c r="X77" s="152">
        <v>40</v>
      </c>
      <c r="Y77" s="152">
        <v>40</v>
      </c>
      <c r="Z77" s="152">
        <v>40</v>
      </c>
      <c r="AA77" s="152">
        <v>40</v>
      </c>
      <c r="AB77" s="36">
        <f t="shared" si="261"/>
        <v>480</v>
      </c>
      <c r="AC77" s="25"/>
      <c r="AD77" s="152">
        <v>40</v>
      </c>
      <c r="AE77" s="152">
        <v>40</v>
      </c>
      <c r="AF77" s="152">
        <v>40</v>
      </c>
      <c r="AG77" s="152">
        <v>40</v>
      </c>
      <c r="AH77" s="152">
        <v>40</v>
      </c>
      <c r="AI77" s="152">
        <v>40</v>
      </c>
      <c r="AJ77" s="152">
        <v>40</v>
      </c>
      <c r="AK77" s="152">
        <v>40</v>
      </c>
      <c r="AL77" s="152">
        <v>40</v>
      </c>
      <c r="AM77" s="152">
        <v>40</v>
      </c>
      <c r="AN77" s="152">
        <v>40</v>
      </c>
      <c r="AO77" s="152">
        <v>40</v>
      </c>
      <c r="AP77" s="36">
        <f t="shared" si="262"/>
        <v>480</v>
      </c>
      <c r="AQ77" s="25"/>
      <c r="AR77" s="152">
        <v>40</v>
      </c>
      <c r="AS77" s="152">
        <v>40</v>
      </c>
      <c r="AT77" s="152">
        <v>40</v>
      </c>
      <c r="AU77" s="152">
        <v>40</v>
      </c>
      <c r="AV77" s="152">
        <v>40</v>
      </c>
      <c r="AW77" s="152">
        <v>40</v>
      </c>
      <c r="AX77" s="152">
        <v>40</v>
      </c>
      <c r="AY77" s="152">
        <v>40</v>
      </c>
      <c r="AZ77" s="152">
        <v>40</v>
      </c>
      <c r="BA77" s="152">
        <v>40</v>
      </c>
      <c r="BB77" s="152">
        <v>40</v>
      </c>
      <c r="BC77" s="152">
        <v>40</v>
      </c>
      <c r="BD77" s="36">
        <f t="shared" si="263"/>
        <v>480</v>
      </c>
      <c r="BE77" s="25"/>
      <c r="BF77" s="58">
        <f t="shared" si="264"/>
        <v>1680</v>
      </c>
    </row>
    <row r="78" spans="1:58" x14ac:dyDescent="0.2">
      <c r="A78" s="37" t="s">
        <v>87</v>
      </c>
      <c r="B78" s="38">
        <f>SUM(B67:B77)</f>
        <v>0</v>
      </c>
      <c r="C78" s="38">
        <f t="shared" ref="C78:M78" si="265">SUM(C67:C77)</f>
        <v>0</v>
      </c>
      <c r="D78" s="38">
        <f t="shared" si="265"/>
        <v>0</v>
      </c>
      <c r="E78" s="38">
        <f t="shared" si="265"/>
        <v>0</v>
      </c>
      <c r="F78" s="38">
        <f t="shared" si="265"/>
        <v>0</v>
      </c>
      <c r="G78" s="38">
        <f t="shared" si="265"/>
        <v>0</v>
      </c>
      <c r="H78" s="38">
        <f t="shared" si="265"/>
        <v>495</v>
      </c>
      <c r="I78" s="38">
        <f t="shared" si="265"/>
        <v>495</v>
      </c>
      <c r="J78" s="38">
        <f t="shared" si="265"/>
        <v>495</v>
      </c>
      <c r="K78" s="38">
        <f t="shared" si="265"/>
        <v>495</v>
      </c>
      <c r="L78" s="38">
        <f t="shared" si="265"/>
        <v>495</v>
      </c>
      <c r="M78" s="38">
        <f t="shared" si="265"/>
        <v>495</v>
      </c>
      <c r="N78" s="39">
        <f t="shared" si="260"/>
        <v>2970</v>
      </c>
      <c r="O78" s="25"/>
      <c r="P78" s="38">
        <f>SUM(P67:P77)</f>
        <v>495</v>
      </c>
      <c r="Q78" s="38">
        <f t="shared" ref="Q78" si="266">SUM(Q67:Q77)</f>
        <v>495</v>
      </c>
      <c r="R78" s="38">
        <f t="shared" ref="R78" si="267">SUM(R67:R77)</f>
        <v>495</v>
      </c>
      <c r="S78" s="38">
        <f t="shared" ref="S78" si="268">SUM(S67:S77)</f>
        <v>495</v>
      </c>
      <c r="T78" s="38">
        <f t="shared" ref="T78" si="269">SUM(T67:T77)</f>
        <v>495</v>
      </c>
      <c r="U78" s="38">
        <f t="shared" ref="U78" si="270">SUM(U67:U77)</f>
        <v>495</v>
      </c>
      <c r="V78" s="38">
        <f t="shared" ref="V78" si="271">SUM(V67:V77)</f>
        <v>495</v>
      </c>
      <c r="W78" s="38">
        <f t="shared" ref="W78" si="272">SUM(W67:W77)</f>
        <v>495</v>
      </c>
      <c r="X78" s="38">
        <f t="shared" ref="X78" si="273">SUM(X67:X77)</f>
        <v>495</v>
      </c>
      <c r="Y78" s="38">
        <f t="shared" ref="Y78" si="274">SUM(Y67:Y77)</f>
        <v>495</v>
      </c>
      <c r="Z78" s="38">
        <f t="shared" ref="Z78" si="275">SUM(Z67:Z77)</f>
        <v>495</v>
      </c>
      <c r="AA78" s="38">
        <f t="shared" ref="AA78" si="276">SUM(AA67:AA77)</f>
        <v>495</v>
      </c>
      <c r="AB78" s="39">
        <f t="shared" si="261"/>
        <v>5940</v>
      </c>
      <c r="AC78" s="25"/>
      <c r="AD78" s="38">
        <f>SUM(AD67:AD77)</f>
        <v>495</v>
      </c>
      <c r="AE78" s="38">
        <f t="shared" ref="AE78" si="277">SUM(AE67:AE77)</f>
        <v>495</v>
      </c>
      <c r="AF78" s="38">
        <f t="shared" ref="AF78" si="278">SUM(AF67:AF77)</f>
        <v>495</v>
      </c>
      <c r="AG78" s="38">
        <f t="shared" ref="AG78" si="279">SUM(AG67:AG77)</f>
        <v>495</v>
      </c>
      <c r="AH78" s="38">
        <f t="shared" ref="AH78" si="280">SUM(AH67:AH77)</f>
        <v>495</v>
      </c>
      <c r="AI78" s="38">
        <f t="shared" ref="AI78" si="281">SUM(AI67:AI77)</f>
        <v>495</v>
      </c>
      <c r="AJ78" s="38">
        <f t="shared" ref="AJ78" si="282">SUM(AJ67:AJ77)</f>
        <v>495</v>
      </c>
      <c r="AK78" s="38">
        <f t="shared" ref="AK78" si="283">SUM(AK67:AK77)</f>
        <v>495</v>
      </c>
      <c r="AL78" s="38">
        <f t="shared" ref="AL78" si="284">SUM(AL67:AL77)</f>
        <v>495</v>
      </c>
      <c r="AM78" s="38">
        <f t="shared" ref="AM78" si="285">SUM(AM67:AM77)</f>
        <v>495</v>
      </c>
      <c r="AN78" s="38">
        <f t="shared" ref="AN78" si="286">SUM(AN67:AN77)</f>
        <v>495</v>
      </c>
      <c r="AO78" s="38">
        <f t="shared" ref="AO78" si="287">SUM(AO67:AO77)</f>
        <v>495</v>
      </c>
      <c r="AP78" s="39">
        <f t="shared" si="262"/>
        <v>5940</v>
      </c>
      <c r="AQ78" s="25"/>
      <c r="AR78" s="38">
        <f>SUM(AR67:AR77)</f>
        <v>495</v>
      </c>
      <c r="AS78" s="38">
        <f t="shared" ref="AS78" si="288">SUM(AS67:AS77)</f>
        <v>495</v>
      </c>
      <c r="AT78" s="38">
        <f t="shared" ref="AT78" si="289">SUM(AT67:AT77)</f>
        <v>495</v>
      </c>
      <c r="AU78" s="38">
        <f t="shared" ref="AU78" si="290">SUM(AU67:AU77)</f>
        <v>495</v>
      </c>
      <c r="AV78" s="38">
        <f t="shared" ref="AV78" si="291">SUM(AV67:AV77)</f>
        <v>495</v>
      </c>
      <c r="AW78" s="38">
        <f t="shared" ref="AW78" si="292">SUM(AW67:AW77)</f>
        <v>495</v>
      </c>
      <c r="AX78" s="38">
        <f t="shared" ref="AX78" si="293">SUM(AX67:AX77)</f>
        <v>495</v>
      </c>
      <c r="AY78" s="38">
        <f t="shared" ref="AY78" si="294">SUM(AY67:AY77)</f>
        <v>495</v>
      </c>
      <c r="AZ78" s="38">
        <f t="shared" ref="AZ78" si="295">SUM(AZ67:AZ77)</f>
        <v>495</v>
      </c>
      <c r="BA78" s="38">
        <f t="shared" ref="BA78" si="296">SUM(BA67:BA77)</f>
        <v>495</v>
      </c>
      <c r="BB78" s="38">
        <f t="shared" ref="BB78" si="297">SUM(BB67:BB77)</f>
        <v>495</v>
      </c>
      <c r="BC78" s="38">
        <f t="shared" ref="BC78" si="298">SUM(BC67:BC77)</f>
        <v>495</v>
      </c>
      <c r="BD78" s="39">
        <f t="shared" si="263"/>
        <v>5940</v>
      </c>
      <c r="BE78" s="25"/>
      <c r="BF78" s="56">
        <f t="shared" si="264"/>
        <v>20790</v>
      </c>
    </row>
    <row r="79" spans="1:58" x14ac:dyDescent="0.2">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56"/>
    </row>
    <row r="80" spans="1:58" ht="19" x14ac:dyDescent="0.2">
      <c r="A80" s="32" t="s">
        <v>8</v>
      </c>
      <c r="B80" s="33"/>
      <c r="C80" s="33"/>
      <c r="D80" s="33"/>
      <c r="E80" s="33"/>
      <c r="F80" s="33"/>
      <c r="G80" s="33"/>
      <c r="H80" s="33"/>
      <c r="I80" s="33"/>
      <c r="J80" s="33"/>
      <c r="K80" s="33"/>
      <c r="L80" s="33"/>
      <c r="M80" s="33"/>
      <c r="N80" s="33"/>
      <c r="O80" s="25"/>
      <c r="P80" s="33"/>
      <c r="Q80" s="33"/>
      <c r="R80" s="33"/>
      <c r="S80" s="33"/>
      <c r="T80" s="33"/>
      <c r="U80" s="33"/>
      <c r="V80" s="33"/>
      <c r="W80" s="33"/>
      <c r="X80" s="33"/>
      <c r="Y80" s="33"/>
      <c r="Z80" s="33"/>
      <c r="AA80" s="33"/>
      <c r="AB80" s="33"/>
      <c r="AC80" s="25"/>
      <c r="AD80" s="33"/>
      <c r="AE80" s="33"/>
      <c r="AF80" s="33"/>
      <c r="AG80" s="33"/>
      <c r="AH80" s="33"/>
      <c r="AI80" s="33"/>
      <c r="AJ80" s="33"/>
      <c r="AK80" s="33"/>
      <c r="AL80" s="33"/>
      <c r="AM80" s="33"/>
      <c r="AN80" s="33"/>
      <c r="AO80" s="33"/>
      <c r="AP80" s="33"/>
      <c r="AQ80" s="25"/>
      <c r="AR80" s="33"/>
      <c r="AS80" s="33"/>
      <c r="AT80" s="33"/>
      <c r="AU80" s="33"/>
      <c r="AV80" s="33"/>
      <c r="AW80" s="33"/>
      <c r="AX80" s="33"/>
      <c r="AY80" s="33"/>
      <c r="AZ80" s="33"/>
      <c r="BA80" s="33"/>
      <c r="BB80" s="33"/>
      <c r="BC80" s="33"/>
      <c r="BD80" s="33"/>
      <c r="BE80" s="25"/>
      <c r="BF80" s="33"/>
    </row>
    <row r="81" spans="1:58" x14ac:dyDescent="0.2">
      <c r="A81" s="149" t="s">
        <v>74</v>
      </c>
      <c r="B81" s="147"/>
      <c r="C81" s="147"/>
      <c r="D81" s="147"/>
      <c r="E81" s="147"/>
      <c r="F81" s="147"/>
      <c r="G81" s="147"/>
      <c r="H81" s="147">
        <v>20</v>
      </c>
      <c r="I81" s="147">
        <v>20</v>
      </c>
      <c r="J81" s="147">
        <v>20</v>
      </c>
      <c r="K81" s="147">
        <v>20</v>
      </c>
      <c r="L81" s="147">
        <v>20</v>
      </c>
      <c r="M81" s="147">
        <v>20</v>
      </c>
      <c r="N81" s="34">
        <f t="shared" ref="N81:N83" si="299">SUM(B81:M81)</f>
        <v>120</v>
      </c>
      <c r="O81" s="25"/>
      <c r="P81" s="147">
        <v>20</v>
      </c>
      <c r="Q81" s="147">
        <v>20</v>
      </c>
      <c r="R81" s="147">
        <v>20</v>
      </c>
      <c r="S81" s="147">
        <v>20</v>
      </c>
      <c r="T81" s="147">
        <v>20</v>
      </c>
      <c r="U81" s="147">
        <v>20</v>
      </c>
      <c r="V81" s="147">
        <v>20</v>
      </c>
      <c r="W81" s="147">
        <v>20</v>
      </c>
      <c r="X81" s="147">
        <v>20</v>
      </c>
      <c r="Y81" s="147">
        <v>20</v>
      </c>
      <c r="Z81" s="147">
        <v>20</v>
      </c>
      <c r="AA81" s="147">
        <v>20</v>
      </c>
      <c r="AB81" s="34">
        <f t="shared" ref="AB81:AB83" si="300">SUM(P81:AA81)</f>
        <v>240</v>
      </c>
      <c r="AC81" s="25"/>
      <c r="AD81" s="147">
        <v>20</v>
      </c>
      <c r="AE81" s="147">
        <v>20</v>
      </c>
      <c r="AF81" s="147">
        <v>20</v>
      </c>
      <c r="AG81" s="147">
        <v>20</v>
      </c>
      <c r="AH81" s="147">
        <v>20</v>
      </c>
      <c r="AI81" s="147">
        <v>20</v>
      </c>
      <c r="AJ81" s="147">
        <v>20</v>
      </c>
      <c r="AK81" s="147">
        <v>20</v>
      </c>
      <c r="AL81" s="147">
        <v>20</v>
      </c>
      <c r="AM81" s="147">
        <v>20</v>
      </c>
      <c r="AN81" s="147">
        <v>20</v>
      </c>
      <c r="AO81" s="147">
        <v>20</v>
      </c>
      <c r="AP81" s="34">
        <f t="shared" ref="AP81:AP83" si="301">SUM(AD81:AO81)</f>
        <v>240</v>
      </c>
      <c r="AQ81" s="25"/>
      <c r="AR81" s="147">
        <v>20</v>
      </c>
      <c r="AS81" s="147">
        <v>20</v>
      </c>
      <c r="AT81" s="147">
        <v>20</v>
      </c>
      <c r="AU81" s="147">
        <v>20</v>
      </c>
      <c r="AV81" s="147">
        <v>20</v>
      </c>
      <c r="AW81" s="147">
        <v>20</v>
      </c>
      <c r="AX81" s="147">
        <v>20</v>
      </c>
      <c r="AY81" s="147">
        <v>20</v>
      </c>
      <c r="AZ81" s="147">
        <v>20</v>
      </c>
      <c r="BA81" s="147">
        <v>20</v>
      </c>
      <c r="BB81" s="147">
        <v>20</v>
      </c>
      <c r="BC81" s="147">
        <v>20</v>
      </c>
      <c r="BD81" s="34">
        <f t="shared" ref="BD81:BD83" si="302">SUM(AR81:BC81)</f>
        <v>240</v>
      </c>
      <c r="BE81" s="25"/>
      <c r="BF81" s="56">
        <f t="shared" ref="BF81:BF83" si="303">SUM(N81,AB81,AP81,BD81)</f>
        <v>840</v>
      </c>
    </row>
    <row r="82" spans="1:58" ht="17" thickBot="1" x14ac:dyDescent="0.25">
      <c r="A82" s="150" t="s">
        <v>75</v>
      </c>
      <c r="B82" s="151"/>
      <c r="C82" s="152"/>
      <c r="D82" s="152"/>
      <c r="E82" s="152"/>
      <c r="F82" s="152"/>
      <c r="G82" s="152"/>
      <c r="H82" s="152">
        <v>30</v>
      </c>
      <c r="I82" s="152">
        <v>30</v>
      </c>
      <c r="J82" s="152">
        <v>30</v>
      </c>
      <c r="K82" s="152">
        <v>30</v>
      </c>
      <c r="L82" s="152">
        <v>30</v>
      </c>
      <c r="M82" s="152">
        <v>30</v>
      </c>
      <c r="N82" s="36">
        <f t="shared" si="299"/>
        <v>180</v>
      </c>
      <c r="O82" s="25"/>
      <c r="P82" s="152">
        <v>30</v>
      </c>
      <c r="Q82" s="152">
        <v>30</v>
      </c>
      <c r="R82" s="152">
        <v>30</v>
      </c>
      <c r="S82" s="152">
        <v>30</v>
      </c>
      <c r="T82" s="152">
        <v>30</v>
      </c>
      <c r="U82" s="152">
        <v>30</v>
      </c>
      <c r="V82" s="152">
        <v>30</v>
      </c>
      <c r="W82" s="152">
        <v>30</v>
      </c>
      <c r="X82" s="152">
        <v>30</v>
      </c>
      <c r="Y82" s="152">
        <v>30</v>
      </c>
      <c r="Z82" s="152">
        <v>30</v>
      </c>
      <c r="AA82" s="152">
        <v>30</v>
      </c>
      <c r="AB82" s="36">
        <f t="shared" si="300"/>
        <v>360</v>
      </c>
      <c r="AC82" s="25"/>
      <c r="AD82" s="152">
        <v>30</v>
      </c>
      <c r="AE82" s="152">
        <v>30</v>
      </c>
      <c r="AF82" s="152">
        <v>30</v>
      </c>
      <c r="AG82" s="152">
        <v>30</v>
      </c>
      <c r="AH82" s="152">
        <v>30</v>
      </c>
      <c r="AI82" s="152">
        <v>30</v>
      </c>
      <c r="AJ82" s="152">
        <v>30</v>
      </c>
      <c r="AK82" s="152">
        <v>30</v>
      </c>
      <c r="AL82" s="152">
        <v>30</v>
      </c>
      <c r="AM82" s="152">
        <v>30</v>
      </c>
      <c r="AN82" s="152">
        <v>30</v>
      </c>
      <c r="AO82" s="152">
        <v>30</v>
      </c>
      <c r="AP82" s="36">
        <f t="shared" si="301"/>
        <v>360</v>
      </c>
      <c r="AQ82" s="25"/>
      <c r="AR82" s="152">
        <v>30</v>
      </c>
      <c r="AS82" s="152">
        <v>30</v>
      </c>
      <c r="AT82" s="152">
        <v>30</v>
      </c>
      <c r="AU82" s="152">
        <v>30</v>
      </c>
      <c r="AV82" s="152">
        <v>30</v>
      </c>
      <c r="AW82" s="152">
        <v>30</v>
      </c>
      <c r="AX82" s="152">
        <v>30</v>
      </c>
      <c r="AY82" s="152">
        <v>30</v>
      </c>
      <c r="AZ82" s="152">
        <v>30</v>
      </c>
      <c r="BA82" s="152">
        <v>30</v>
      </c>
      <c r="BB82" s="152">
        <v>30</v>
      </c>
      <c r="BC82" s="152">
        <v>30</v>
      </c>
      <c r="BD82" s="36">
        <f t="shared" si="302"/>
        <v>360</v>
      </c>
      <c r="BE82" s="25"/>
      <c r="BF82" s="58">
        <f t="shared" si="303"/>
        <v>1260</v>
      </c>
    </row>
    <row r="83" spans="1:58" x14ac:dyDescent="0.2">
      <c r="A83" s="37" t="s">
        <v>88</v>
      </c>
      <c r="B83" s="38">
        <f>SUM(B81:B82)</f>
        <v>0</v>
      </c>
      <c r="C83" s="38">
        <f t="shared" ref="C83:M83" si="304">SUM(C81:C82)</f>
        <v>0</v>
      </c>
      <c r="D83" s="38">
        <f t="shared" si="304"/>
        <v>0</v>
      </c>
      <c r="E83" s="38">
        <f t="shared" si="304"/>
        <v>0</v>
      </c>
      <c r="F83" s="38">
        <f t="shared" si="304"/>
        <v>0</v>
      </c>
      <c r="G83" s="38">
        <f t="shared" si="304"/>
        <v>0</v>
      </c>
      <c r="H83" s="38">
        <f t="shared" si="304"/>
        <v>50</v>
      </c>
      <c r="I83" s="38">
        <f t="shared" si="304"/>
        <v>50</v>
      </c>
      <c r="J83" s="38">
        <f t="shared" si="304"/>
        <v>50</v>
      </c>
      <c r="K83" s="38">
        <f t="shared" si="304"/>
        <v>50</v>
      </c>
      <c r="L83" s="38">
        <f t="shared" si="304"/>
        <v>50</v>
      </c>
      <c r="M83" s="38">
        <f t="shared" si="304"/>
        <v>50</v>
      </c>
      <c r="N83" s="39">
        <f t="shared" si="299"/>
        <v>300</v>
      </c>
      <c r="O83" s="25"/>
      <c r="P83" s="38">
        <f>SUM(P81:P82)</f>
        <v>50</v>
      </c>
      <c r="Q83" s="38">
        <f t="shared" ref="Q83" si="305">SUM(Q81:Q82)</f>
        <v>50</v>
      </c>
      <c r="R83" s="38">
        <f t="shared" ref="R83" si="306">SUM(R81:R82)</f>
        <v>50</v>
      </c>
      <c r="S83" s="38">
        <f t="shared" ref="S83" si="307">SUM(S81:S82)</f>
        <v>50</v>
      </c>
      <c r="T83" s="38">
        <f t="shared" ref="T83" si="308">SUM(T81:T82)</f>
        <v>50</v>
      </c>
      <c r="U83" s="38">
        <f t="shared" ref="U83" si="309">SUM(U81:U82)</f>
        <v>50</v>
      </c>
      <c r="V83" s="38">
        <f t="shared" ref="V83" si="310">SUM(V81:V82)</f>
        <v>50</v>
      </c>
      <c r="W83" s="38">
        <f t="shared" ref="W83" si="311">SUM(W81:W82)</f>
        <v>50</v>
      </c>
      <c r="X83" s="38">
        <f t="shared" ref="X83" si="312">SUM(X81:X82)</f>
        <v>50</v>
      </c>
      <c r="Y83" s="38">
        <f t="shared" ref="Y83" si="313">SUM(Y81:Y82)</f>
        <v>50</v>
      </c>
      <c r="Z83" s="38">
        <f t="shared" ref="Z83" si="314">SUM(Z81:Z82)</f>
        <v>50</v>
      </c>
      <c r="AA83" s="38">
        <f t="shared" ref="AA83" si="315">SUM(AA81:AA82)</f>
        <v>50</v>
      </c>
      <c r="AB83" s="39">
        <f t="shared" si="300"/>
        <v>600</v>
      </c>
      <c r="AC83" s="25"/>
      <c r="AD83" s="38">
        <f>SUM(AD81:AD82)</f>
        <v>50</v>
      </c>
      <c r="AE83" s="38">
        <f t="shared" ref="AE83" si="316">SUM(AE81:AE82)</f>
        <v>50</v>
      </c>
      <c r="AF83" s="38">
        <f t="shared" ref="AF83" si="317">SUM(AF81:AF82)</f>
        <v>50</v>
      </c>
      <c r="AG83" s="38">
        <f t="shared" ref="AG83" si="318">SUM(AG81:AG82)</f>
        <v>50</v>
      </c>
      <c r="AH83" s="38">
        <f t="shared" ref="AH83" si="319">SUM(AH81:AH82)</f>
        <v>50</v>
      </c>
      <c r="AI83" s="38">
        <f t="shared" ref="AI83" si="320">SUM(AI81:AI82)</f>
        <v>50</v>
      </c>
      <c r="AJ83" s="38">
        <f t="shared" ref="AJ83" si="321">SUM(AJ81:AJ82)</f>
        <v>50</v>
      </c>
      <c r="AK83" s="38">
        <f t="shared" ref="AK83" si="322">SUM(AK81:AK82)</f>
        <v>50</v>
      </c>
      <c r="AL83" s="38">
        <f t="shared" ref="AL83" si="323">SUM(AL81:AL82)</f>
        <v>50</v>
      </c>
      <c r="AM83" s="38">
        <f t="shared" ref="AM83" si="324">SUM(AM81:AM82)</f>
        <v>50</v>
      </c>
      <c r="AN83" s="38">
        <f t="shared" ref="AN83" si="325">SUM(AN81:AN82)</f>
        <v>50</v>
      </c>
      <c r="AO83" s="38">
        <f t="shared" ref="AO83" si="326">SUM(AO81:AO82)</f>
        <v>50</v>
      </c>
      <c r="AP83" s="39">
        <f t="shared" si="301"/>
        <v>600</v>
      </c>
      <c r="AQ83" s="25"/>
      <c r="AR83" s="38">
        <f>SUM(AR81:AR82)</f>
        <v>50</v>
      </c>
      <c r="AS83" s="38">
        <f t="shared" ref="AS83" si="327">SUM(AS81:AS82)</f>
        <v>50</v>
      </c>
      <c r="AT83" s="38">
        <f t="shared" ref="AT83" si="328">SUM(AT81:AT82)</f>
        <v>50</v>
      </c>
      <c r="AU83" s="38">
        <f t="shared" ref="AU83" si="329">SUM(AU81:AU82)</f>
        <v>50</v>
      </c>
      <c r="AV83" s="38">
        <f t="shared" ref="AV83" si="330">SUM(AV81:AV82)</f>
        <v>50</v>
      </c>
      <c r="AW83" s="38">
        <f t="shared" ref="AW83" si="331">SUM(AW81:AW82)</f>
        <v>50</v>
      </c>
      <c r="AX83" s="38">
        <f t="shared" ref="AX83" si="332">SUM(AX81:AX82)</f>
        <v>50</v>
      </c>
      <c r="AY83" s="38">
        <f t="shared" ref="AY83" si="333">SUM(AY81:AY82)</f>
        <v>50</v>
      </c>
      <c r="AZ83" s="38">
        <f t="shared" ref="AZ83" si="334">SUM(AZ81:AZ82)</f>
        <v>50</v>
      </c>
      <c r="BA83" s="38">
        <f t="shared" ref="BA83" si="335">SUM(BA81:BA82)</f>
        <v>50</v>
      </c>
      <c r="BB83" s="38">
        <f t="shared" ref="BB83" si="336">SUM(BB81:BB82)</f>
        <v>50</v>
      </c>
      <c r="BC83" s="38">
        <f t="shared" ref="BC83" si="337">SUM(BC81:BC82)</f>
        <v>50</v>
      </c>
      <c r="BD83" s="39">
        <f t="shared" si="302"/>
        <v>600</v>
      </c>
      <c r="BE83" s="25"/>
      <c r="BF83" s="56">
        <f t="shared" si="303"/>
        <v>2100</v>
      </c>
    </row>
    <row r="84" spans="1:58" x14ac:dyDescent="0.2">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56"/>
    </row>
    <row r="85" spans="1:58" ht="19" x14ac:dyDescent="0.2">
      <c r="A85" s="32" t="s">
        <v>17</v>
      </c>
      <c r="B85" s="33"/>
      <c r="C85" s="33"/>
      <c r="D85" s="33"/>
      <c r="E85" s="33"/>
      <c r="F85" s="33"/>
      <c r="G85" s="33"/>
      <c r="H85" s="33"/>
      <c r="I85" s="33"/>
      <c r="J85" s="33"/>
      <c r="K85" s="33"/>
      <c r="L85" s="33"/>
      <c r="M85" s="33"/>
      <c r="N85" s="33"/>
      <c r="O85" s="25"/>
      <c r="P85" s="33"/>
      <c r="Q85" s="33"/>
      <c r="R85" s="33"/>
      <c r="S85" s="33"/>
      <c r="T85" s="33"/>
      <c r="U85" s="33"/>
      <c r="V85" s="33"/>
      <c r="W85" s="33"/>
      <c r="X85" s="33"/>
      <c r="Y85" s="33"/>
      <c r="Z85" s="33"/>
      <c r="AA85" s="33"/>
      <c r="AB85" s="33"/>
      <c r="AC85" s="25"/>
      <c r="AD85" s="33"/>
      <c r="AE85" s="33"/>
      <c r="AF85" s="33"/>
      <c r="AG85" s="33"/>
      <c r="AH85" s="33"/>
      <c r="AI85" s="33"/>
      <c r="AJ85" s="33"/>
      <c r="AK85" s="33"/>
      <c r="AL85" s="33"/>
      <c r="AM85" s="33"/>
      <c r="AN85" s="33"/>
      <c r="AO85" s="33"/>
      <c r="AP85" s="33"/>
      <c r="AQ85" s="25"/>
      <c r="AR85" s="33"/>
      <c r="AS85" s="33"/>
      <c r="AT85" s="33"/>
      <c r="AU85" s="33"/>
      <c r="AV85" s="33"/>
      <c r="AW85" s="33"/>
      <c r="AX85" s="33"/>
      <c r="AY85" s="33"/>
      <c r="AZ85" s="33"/>
      <c r="BA85" s="33"/>
      <c r="BB85" s="33"/>
      <c r="BC85" s="33"/>
      <c r="BD85" s="33"/>
      <c r="BE85" s="25"/>
      <c r="BF85" s="33"/>
    </row>
    <row r="86" spans="1:58" x14ac:dyDescent="0.2">
      <c r="A86" s="146" t="s">
        <v>42</v>
      </c>
      <c r="B86" s="147"/>
      <c r="C86" s="147"/>
      <c r="D86" s="147"/>
      <c r="E86" s="147"/>
      <c r="F86" s="147"/>
      <c r="G86" s="147">
        <v>100</v>
      </c>
      <c r="H86" s="147">
        <v>100</v>
      </c>
      <c r="I86" s="147">
        <v>100</v>
      </c>
      <c r="J86" s="147">
        <v>100</v>
      </c>
      <c r="K86" s="147">
        <v>100</v>
      </c>
      <c r="L86" s="147">
        <v>100</v>
      </c>
      <c r="M86" s="147">
        <v>100</v>
      </c>
      <c r="N86" s="34">
        <f t="shared" ref="N86:N92" si="338">SUM(B86:M86)</f>
        <v>700</v>
      </c>
      <c r="O86" s="25"/>
      <c r="P86" s="147">
        <v>100</v>
      </c>
      <c r="Q86" s="147">
        <v>100</v>
      </c>
      <c r="R86" s="147">
        <v>100</v>
      </c>
      <c r="S86" s="147">
        <v>100</v>
      </c>
      <c r="T86" s="147">
        <v>100</v>
      </c>
      <c r="U86" s="147">
        <v>100</v>
      </c>
      <c r="V86" s="147">
        <v>100</v>
      </c>
      <c r="W86" s="147">
        <v>100</v>
      </c>
      <c r="X86" s="147">
        <v>100</v>
      </c>
      <c r="Y86" s="147">
        <v>100</v>
      </c>
      <c r="Z86" s="147">
        <v>100</v>
      </c>
      <c r="AA86" s="147">
        <v>100</v>
      </c>
      <c r="AB86" s="34">
        <f t="shared" ref="AB86:AB96" si="339">SUM(P86:AA86)</f>
        <v>1200</v>
      </c>
      <c r="AC86" s="25"/>
      <c r="AD86" s="147">
        <v>100</v>
      </c>
      <c r="AE86" s="147">
        <v>100</v>
      </c>
      <c r="AF86" s="147">
        <v>100</v>
      </c>
      <c r="AG86" s="147">
        <v>100</v>
      </c>
      <c r="AH86" s="147">
        <v>100</v>
      </c>
      <c r="AI86" s="147">
        <v>100</v>
      </c>
      <c r="AJ86" s="147">
        <v>100</v>
      </c>
      <c r="AK86" s="147">
        <v>100</v>
      </c>
      <c r="AL86" s="147">
        <v>100</v>
      </c>
      <c r="AM86" s="147">
        <v>100</v>
      </c>
      <c r="AN86" s="147">
        <v>100</v>
      </c>
      <c r="AO86" s="147">
        <v>100</v>
      </c>
      <c r="AP86" s="34">
        <f t="shared" ref="AP86:AP96" si="340">SUM(AD86:AO86)</f>
        <v>1200</v>
      </c>
      <c r="AQ86" s="25"/>
      <c r="AR86" s="147">
        <v>100</v>
      </c>
      <c r="AS86" s="147">
        <v>100</v>
      </c>
      <c r="AT86" s="147">
        <v>100</v>
      </c>
      <c r="AU86" s="147">
        <v>100</v>
      </c>
      <c r="AV86" s="147">
        <v>100</v>
      </c>
      <c r="AW86" s="147">
        <v>100</v>
      </c>
      <c r="AX86" s="147">
        <v>100</v>
      </c>
      <c r="AY86" s="147">
        <v>100</v>
      </c>
      <c r="AZ86" s="147">
        <v>100</v>
      </c>
      <c r="BA86" s="147">
        <v>100</v>
      </c>
      <c r="BB86" s="147">
        <v>100</v>
      </c>
      <c r="BC86" s="147">
        <v>100</v>
      </c>
      <c r="BD86" s="34">
        <f t="shared" ref="BD86:BD96" si="341">SUM(AR86:BC86)</f>
        <v>1200</v>
      </c>
      <c r="BE86" s="25"/>
      <c r="BF86" s="56">
        <f t="shared" ref="BF86:BF96" si="342">SUM(N86,AB86,AP86,BD86)</f>
        <v>4300</v>
      </c>
    </row>
    <row r="87" spans="1:58" x14ac:dyDescent="0.2">
      <c r="A87" s="146" t="s">
        <v>41</v>
      </c>
      <c r="B87" s="147"/>
      <c r="C87" s="147"/>
      <c r="D87" s="147"/>
      <c r="E87" s="147"/>
      <c r="F87" s="147"/>
      <c r="G87" s="147">
        <v>20</v>
      </c>
      <c r="H87" s="147">
        <v>20</v>
      </c>
      <c r="I87" s="147">
        <v>20</v>
      </c>
      <c r="J87" s="147">
        <v>20</v>
      </c>
      <c r="K87" s="147">
        <v>20</v>
      </c>
      <c r="L87" s="147">
        <v>20</v>
      </c>
      <c r="M87" s="147">
        <v>20</v>
      </c>
      <c r="N87" s="34">
        <f t="shared" si="338"/>
        <v>140</v>
      </c>
      <c r="O87" s="25"/>
      <c r="P87" s="147">
        <v>20</v>
      </c>
      <c r="Q87" s="147">
        <v>20</v>
      </c>
      <c r="R87" s="147">
        <v>20</v>
      </c>
      <c r="S87" s="147">
        <v>20</v>
      </c>
      <c r="T87" s="147">
        <v>20</v>
      </c>
      <c r="U87" s="147">
        <v>20</v>
      </c>
      <c r="V87" s="147">
        <v>20</v>
      </c>
      <c r="W87" s="147">
        <v>20</v>
      </c>
      <c r="X87" s="147">
        <v>20</v>
      </c>
      <c r="Y87" s="147">
        <v>20</v>
      </c>
      <c r="Z87" s="147">
        <v>20</v>
      </c>
      <c r="AA87" s="147">
        <v>20</v>
      </c>
      <c r="AB87" s="34">
        <f t="shared" si="339"/>
        <v>240</v>
      </c>
      <c r="AC87" s="25"/>
      <c r="AD87" s="147">
        <v>20</v>
      </c>
      <c r="AE87" s="147">
        <v>20</v>
      </c>
      <c r="AF87" s="147">
        <v>20</v>
      </c>
      <c r="AG87" s="147">
        <v>20</v>
      </c>
      <c r="AH87" s="147">
        <v>20</v>
      </c>
      <c r="AI87" s="147">
        <v>20</v>
      </c>
      <c r="AJ87" s="147">
        <v>20</v>
      </c>
      <c r="AK87" s="147">
        <v>20</v>
      </c>
      <c r="AL87" s="147">
        <v>20</v>
      </c>
      <c r="AM87" s="147">
        <v>20</v>
      </c>
      <c r="AN87" s="147">
        <v>20</v>
      </c>
      <c r="AO87" s="147">
        <v>20</v>
      </c>
      <c r="AP87" s="34">
        <f t="shared" si="340"/>
        <v>240</v>
      </c>
      <c r="AQ87" s="25"/>
      <c r="AR87" s="147">
        <v>20</v>
      </c>
      <c r="AS87" s="147">
        <v>20</v>
      </c>
      <c r="AT87" s="147">
        <v>20</v>
      </c>
      <c r="AU87" s="147">
        <v>20</v>
      </c>
      <c r="AV87" s="147">
        <v>20</v>
      </c>
      <c r="AW87" s="147">
        <v>20</v>
      </c>
      <c r="AX87" s="147">
        <v>20</v>
      </c>
      <c r="AY87" s="147">
        <v>20</v>
      </c>
      <c r="AZ87" s="147">
        <v>20</v>
      </c>
      <c r="BA87" s="147">
        <v>20</v>
      </c>
      <c r="BB87" s="147">
        <v>20</v>
      </c>
      <c r="BC87" s="147">
        <v>20</v>
      </c>
      <c r="BD87" s="34">
        <f t="shared" si="341"/>
        <v>240</v>
      </c>
      <c r="BE87" s="25"/>
      <c r="BF87" s="56">
        <f t="shared" si="342"/>
        <v>860</v>
      </c>
    </row>
    <row r="88" spans="1:58" x14ac:dyDescent="0.2">
      <c r="A88" s="146" t="s">
        <v>40</v>
      </c>
      <c r="B88" s="147"/>
      <c r="C88" s="147"/>
      <c r="D88" s="147"/>
      <c r="E88" s="147"/>
      <c r="F88" s="147"/>
      <c r="G88" s="147">
        <v>50</v>
      </c>
      <c r="H88" s="147">
        <v>50</v>
      </c>
      <c r="I88" s="147">
        <v>50</v>
      </c>
      <c r="J88" s="147">
        <v>50</v>
      </c>
      <c r="K88" s="147">
        <v>50</v>
      </c>
      <c r="L88" s="147">
        <v>50</v>
      </c>
      <c r="M88" s="147">
        <v>50</v>
      </c>
      <c r="N88" s="34">
        <f t="shared" si="338"/>
        <v>350</v>
      </c>
      <c r="O88" s="25"/>
      <c r="P88" s="147">
        <v>50</v>
      </c>
      <c r="Q88" s="147">
        <v>50</v>
      </c>
      <c r="R88" s="147">
        <v>50</v>
      </c>
      <c r="S88" s="147">
        <v>50</v>
      </c>
      <c r="T88" s="147">
        <v>50</v>
      </c>
      <c r="U88" s="147">
        <v>50</v>
      </c>
      <c r="V88" s="147">
        <v>50</v>
      </c>
      <c r="W88" s="147">
        <v>50</v>
      </c>
      <c r="X88" s="147">
        <v>50</v>
      </c>
      <c r="Y88" s="147">
        <v>50</v>
      </c>
      <c r="Z88" s="147">
        <v>50</v>
      </c>
      <c r="AA88" s="147">
        <v>50</v>
      </c>
      <c r="AB88" s="34">
        <f t="shared" si="339"/>
        <v>600</v>
      </c>
      <c r="AC88" s="25"/>
      <c r="AD88" s="147">
        <v>50</v>
      </c>
      <c r="AE88" s="147">
        <v>50</v>
      </c>
      <c r="AF88" s="147">
        <v>50</v>
      </c>
      <c r="AG88" s="147">
        <v>50</v>
      </c>
      <c r="AH88" s="147">
        <v>50</v>
      </c>
      <c r="AI88" s="147">
        <v>50</v>
      </c>
      <c r="AJ88" s="147">
        <v>50</v>
      </c>
      <c r="AK88" s="147">
        <v>50</v>
      </c>
      <c r="AL88" s="147">
        <v>50</v>
      </c>
      <c r="AM88" s="147">
        <v>50</v>
      </c>
      <c r="AN88" s="147">
        <v>50</v>
      </c>
      <c r="AO88" s="147">
        <v>50</v>
      </c>
      <c r="AP88" s="34">
        <f t="shared" si="340"/>
        <v>600</v>
      </c>
      <c r="AQ88" s="25"/>
      <c r="AR88" s="147">
        <v>50</v>
      </c>
      <c r="AS88" s="147">
        <v>50</v>
      </c>
      <c r="AT88" s="147">
        <v>50</v>
      </c>
      <c r="AU88" s="147">
        <v>50</v>
      </c>
      <c r="AV88" s="147">
        <v>50</v>
      </c>
      <c r="AW88" s="147">
        <v>50</v>
      </c>
      <c r="AX88" s="147">
        <v>50</v>
      </c>
      <c r="AY88" s="147">
        <v>50</v>
      </c>
      <c r="AZ88" s="147">
        <v>50</v>
      </c>
      <c r="BA88" s="147">
        <v>50</v>
      </c>
      <c r="BB88" s="147">
        <v>50</v>
      </c>
      <c r="BC88" s="147">
        <v>50</v>
      </c>
      <c r="BD88" s="34">
        <f t="shared" si="341"/>
        <v>600</v>
      </c>
      <c r="BE88" s="25"/>
      <c r="BF88" s="56">
        <f t="shared" si="342"/>
        <v>2150</v>
      </c>
    </row>
    <row r="89" spans="1:58" x14ac:dyDescent="0.2">
      <c r="A89" s="146" t="s">
        <v>39</v>
      </c>
      <c r="B89" s="147"/>
      <c r="C89" s="147"/>
      <c r="D89" s="147"/>
      <c r="E89" s="147"/>
      <c r="F89" s="147"/>
      <c r="G89" s="147">
        <v>75</v>
      </c>
      <c r="H89" s="147">
        <v>75</v>
      </c>
      <c r="I89" s="147">
        <v>75</v>
      </c>
      <c r="J89" s="147">
        <v>75</v>
      </c>
      <c r="K89" s="147">
        <v>75</v>
      </c>
      <c r="L89" s="147">
        <v>75</v>
      </c>
      <c r="M89" s="147">
        <v>75</v>
      </c>
      <c r="N89" s="34">
        <f t="shared" si="338"/>
        <v>525</v>
      </c>
      <c r="O89" s="25"/>
      <c r="P89" s="147">
        <v>75</v>
      </c>
      <c r="Q89" s="147">
        <v>75</v>
      </c>
      <c r="R89" s="147">
        <v>75</v>
      </c>
      <c r="S89" s="147">
        <v>75</v>
      </c>
      <c r="T89" s="147">
        <v>75</v>
      </c>
      <c r="U89" s="147">
        <v>75</v>
      </c>
      <c r="V89" s="147">
        <v>75</v>
      </c>
      <c r="W89" s="147">
        <v>75</v>
      </c>
      <c r="X89" s="147">
        <v>75</v>
      </c>
      <c r="Y89" s="147">
        <v>75</v>
      </c>
      <c r="Z89" s="147">
        <v>75</v>
      </c>
      <c r="AA89" s="147">
        <v>75</v>
      </c>
      <c r="AB89" s="34">
        <f t="shared" si="339"/>
        <v>900</v>
      </c>
      <c r="AC89" s="25"/>
      <c r="AD89" s="147">
        <v>75</v>
      </c>
      <c r="AE89" s="147">
        <v>75</v>
      </c>
      <c r="AF89" s="147">
        <v>75</v>
      </c>
      <c r="AG89" s="147">
        <v>75</v>
      </c>
      <c r="AH89" s="147">
        <v>75</v>
      </c>
      <c r="AI89" s="147">
        <v>75</v>
      </c>
      <c r="AJ89" s="147">
        <v>75</v>
      </c>
      <c r="AK89" s="147">
        <v>75</v>
      </c>
      <c r="AL89" s="147">
        <v>75</v>
      </c>
      <c r="AM89" s="147">
        <v>75</v>
      </c>
      <c r="AN89" s="147">
        <v>75</v>
      </c>
      <c r="AO89" s="147">
        <v>75</v>
      </c>
      <c r="AP89" s="34">
        <f t="shared" si="340"/>
        <v>900</v>
      </c>
      <c r="AQ89" s="25"/>
      <c r="AR89" s="147">
        <v>75</v>
      </c>
      <c r="AS89" s="147">
        <v>75</v>
      </c>
      <c r="AT89" s="147">
        <v>75</v>
      </c>
      <c r="AU89" s="147">
        <v>75</v>
      </c>
      <c r="AV89" s="147">
        <v>75</v>
      </c>
      <c r="AW89" s="147">
        <v>75</v>
      </c>
      <c r="AX89" s="147">
        <v>75</v>
      </c>
      <c r="AY89" s="147">
        <v>75</v>
      </c>
      <c r="AZ89" s="147">
        <v>75</v>
      </c>
      <c r="BA89" s="147">
        <v>75</v>
      </c>
      <c r="BB89" s="147">
        <v>75</v>
      </c>
      <c r="BC89" s="147">
        <v>75</v>
      </c>
      <c r="BD89" s="34">
        <f t="shared" si="341"/>
        <v>900</v>
      </c>
      <c r="BE89" s="25"/>
      <c r="BF89" s="56">
        <f t="shared" si="342"/>
        <v>3225</v>
      </c>
    </row>
    <row r="90" spans="1:58" x14ac:dyDescent="0.2">
      <c r="A90" s="146" t="s">
        <v>38</v>
      </c>
      <c r="B90" s="147"/>
      <c r="C90" s="147"/>
      <c r="D90" s="147"/>
      <c r="E90" s="147"/>
      <c r="F90" s="147"/>
      <c r="G90" s="147">
        <v>50</v>
      </c>
      <c r="H90" s="147">
        <v>50</v>
      </c>
      <c r="I90" s="147">
        <v>50</v>
      </c>
      <c r="J90" s="147">
        <v>50</v>
      </c>
      <c r="K90" s="147">
        <v>50</v>
      </c>
      <c r="L90" s="147">
        <v>50</v>
      </c>
      <c r="M90" s="147">
        <v>50</v>
      </c>
      <c r="N90" s="34">
        <f t="shared" si="338"/>
        <v>350</v>
      </c>
      <c r="O90" s="25"/>
      <c r="P90" s="147">
        <v>50</v>
      </c>
      <c r="Q90" s="147">
        <v>50</v>
      </c>
      <c r="R90" s="147">
        <v>50</v>
      </c>
      <c r="S90" s="147">
        <v>50</v>
      </c>
      <c r="T90" s="147">
        <v>50</v>
      </c>
      <c r="U90" s="147">
        <v>50</v>
      </c>
      <c r="V90" s="147">
        <v>50</v>
      </c>
      <c r="W90" s="147">
        <v>50</v>
      </c>
      <c r="X90" s="147">
        <v>50</v>
      </c>
      <c r="Y90" s="147">
        <v>50</v>
      </c>
      <c r="Z90" s="147">
        <v>50</v>
      </c>
      <c r="AA90" s="147">
        <v>50</v>
      </c>
      <c r="AB90" s="34">
        <f t="shared" si="339"/>
        <v>600</v>
      </c>
      <c r="AC90" s="25"/>
      <c r="AD90" s="147">
        <v>50</v>
      </c>
      <c r="AE90" s="147">
        <v>50</v>
      </c>
      <c r="AF90" s="147">
        <v>50</v>
      </c>
      <c r="AG90" s="147">
        <v>50</v>
      </c>
      <c r="AH90" s="147">
        <v>50</v>
      </c>
      <c r="AI90" s="147">
        <v>50</v>
      </c>
      <c r="AJ90" s="147">
        <v>50</v>
      </c>
      <c r="AK90" s="147">
        <v>50</v>
      </c>
      <c r="AL90" s="147">
        <v>50</v>
      </c>
      <c r="AM90" s="147">
        <v>50</v>
      </c>
      <c r="AN90" s="147">
        <v>50</v>
      </c>
      <c r="AO90" s="147">
        <v>50</v>
      </c>
      <c r="AP90" s="34">
        <f t="shared" si="340"/>
        <v>600</v>
      </c>
      <c r="AQ90" s="25"/>
      <c r="AR90" s="147">
        <v>50</v>
      </c>
      <c r="AS90" s="147">
        <v>50</v>
      </c>
      <c r="AT90" s="147">
        <v>50</v>
      </c>
      <c r="AU90" s="147">
        <v>50</v>
      </c>
      <c r="AV90" s="147">
        <v>50</v>
      </c>
      <c r="AW90" s="147">
        <v>50</v>
      </c>
      <c r="AX90" s="147">
        <v>50</v>
      </c>
      <c r="AY90" s="147">
        <v>50</v>
      </c>
      <c r="AZ90" s="147">
        <v>50</v>
      </c>
      <c r="BA90" s="147">
        <v>50</v>
      </c>
      <c r="BB90" s="147">
        <v>50</v>
      </c>
      <c r="BC90" s="147">
        <v>50</v>
      </c>
      <c r="BD90" s="34">
        <f t="shared" si="341"/>
        <v>600</v>
      </c>
      <c r="BE90" s="25"/>
      <c r="BF90" s="56">
        <f t="shared" si="342"/>
        <v>2150</v>
      </c>
    </row>
    <row r="91" spans="1:58" x14ac:dyDescent="0.2">
      <c r="A91" s="146" t="s">
        <v>37</v>
      </c>
      <c r="B91" s="147"/>
      <c r="C91" s="147"/>
      <c r="D91" s="147"/>
      <c r="E91" s="147"/>
      <c r="F91" s="147"/>
      <c r="G91" s="147">
        <v>20</v>
      </c>
      <c r="H91" s="147">
        <v>20</v>
      </c>
      <c r="I91" s="147">
        <v>20</v>
      </c>
      <c r="J91" s="147">
        <v>20</v>
      </c>
      <c r="K91" s="147">
        <v>20</v>
      </c>
      <c r="L91" s="147">
        <v>20</v>
      </c>
      <c r="M91" s="147">
        <v>20</v>
      </c>
      <c r="N91" s="34">
        <f t="shared" si="338"/>
        <v>140</v>
      </c>
      <c r="O91" s="25"/>
      <c r="P91" s="147">
        <v>20</v>
      </c>
      <c r="Q91" s="147">
        <v>20</v>
      </c>
      <c r="R91" s="147">
        <v>20</v>
      </c>
      <c r="S91" s="147">
        <v>20</v>
      </c>
      <c r="T91" s="147">
        <v>20</v>
      </c>
      <c r="U91" s="147">
        <v>20</v>
      </c>
      <c r="V91" s="147">
        <v>20</v>
      </c>
      <c r="W91" s="147">
        <v>20</v>
      </c>
      <c r="X91" s="147">
        <v>20</v>
      </c>
      <c r="Y91" s="147">
        <v>20</v>
      </c>
      <c r="Z91" s="147">
        <v>20</v>
      </c>
      <c r="AA91" s="147">
        <v>20</v>
      </c>
      <c r="AB91" s="34">
        <f t="shared" si="339"/>
        <v>240</v>
      </c>
      <c r="AC91" s="25"/>
      <c r="AD91" s="147">
        <v>20</v>
      </c>
      <c r="AE91" s="147">
        <v>20</v>
      </c>
      <c r="AF91" s="147">
        <v>20</v>
      </c>
      <c r="AG91" s="147">
        <v>20</v>
      </c>
      <c r="AH91" s="147">
        <v>20</v>
      </c>
      <c r="AI91" s="147">
        <v>20</v>
      </c>
      <c r="AJ91" s="147">
        <v>20</v>
      </c>
      <c r="AK91" s="147">
        <v>20</v>
      </c>
      <c r="AL91" s="147">
        <v>20</v>
      </c>
      <c r="AM91" s="147">
        <v>20</v>
      </c>
      <c r="AN91" s="147">
        <v>20</v>
      </c>
      <c r="AO91" s="147">
        <v>20</v>
      </c>
      <c r="AP91" s="34">
        <f t="shared" si="340"/>
        <v>240</v>
      </c>
      <c r="AQ91" s="25"/>
      <c r="AR91" s="147">
        <v>20</v>
      </c>
      <c r="AS91" s="147">
        <v>20</v>
      </c>
      <c r="AT91" s="147">
        <v>20</v>
      </c>
      <c r="AU91" s="147">
        <v>20</v>
      </c>
      <c r="AV91" s="147">
        <v>20</v>
      </c>
      <c r="AW91" s="147">
        <v>20</v>
      </c>
      <c r="AX91" s="147">
        <v>20</v>
      </c>
      <c r="AY91" s="147">
        <v>20</v>
      </c>
      <c r="AZ91" s="147">
        <v>20</v>
      </c>
      <c r="BA91" s="147">
        <v>20</v>
      </c>
      <c r="BB91" s="147">
        <v>20</v>
      </c>
      <c r="BC91" s="147">
        <v>20</v>
      </c>
      <c r="BD91" s="34">
        <f t="shared" si="341"/>
        <v>240</v>
      </c>
      <c r="BE91" s="25"/>
      <c r="BF91" s="56">
        <f t="shared" si="342"/>
        <v>860</v>
      </c>
    </row>
    <row r="92" spans="1:58" x14ac:dyDescent="0.2">
      <c r="A92" s="146" t="s">
        <v>36</v>
      </c>
      <c r="B92" s="147"/>
      <c r="C92" s="147"/>
      <c r="D92" s="147"/>
      <c r="E92" s="147"/>
      <c r="F92" s="147"/>
      <c r="G92" s="147">
        <v>75</v>
      </c>
      <c r="H92" s="147">
        <v>75</v>
      </c>
      <c r="I92" s="147">
        <v>75</v>
      </c>
      <c r="J92" s="147">
        <v>75</v>
      </c>
      <c r="K92" s="147">
        <v>75</v>
      </c>
      <c r="L92" s="147">
        <v>75</v>
      </c>
      <c r="M92" s="147">
        <v>75</v>
      </c>
      <c r="N92" s="34">
        <f t="shared" si="338"/>
        <v>525</v>
      </c>
      <c r="O92" s="25"/>
      <c r="P92" s="147">
        <v>75</v>
      </c>
      <c r="Q92" s="147">
        <v>75</v>
      </c>
      <c r="R92" s="147">
        <v>75</v>
      </c>
      <c r="S92" s="147">
        <v>75</v>
      </c>
      <c r="T92" s="147">
        <v>75</v>
      </c>
      <c r="U92" s="147">
        <v>75</v>
      </c>
      <c r="V92" s="147">
        <v>75</v>
      </c>
      <c r="W92" s="147">
        <v>75</v>
      </c>
      <c r="X92" s="147">
        <v>75</v>
      </c>
      <c r="Y92" s="147">
        <v>75</v>
      </c>
      <c r="Z92" s="147">
        <v>75</v>
      </c>
      <c r="AA92" s="147">
        <v>75</v>
      </c>
      <c r="AB92" s="34">
        <f t="shared" si="339"/>
        <v>900</v>
      </c>
      <c r="AC92" s="25"/>
      <c r="AD92" s="147">
        <v>75</v>
      </c>
      <c r="AE92" s="147">
        <v>75</v>
      </c>
      <c r="AF92" s="147">
        <v>75</v>
      </c>
      <c r="AG92" s="147">
        <v>75</v>
      </c>
      <c r="AH92" s="147">
        <v>75</v>
      </c>
      <c r="AI92" s="147">
        <v>75</v>
      </c>
      <c r="AJ92" s="147">
        <v>75</v>
      </c>
      <c r="AK92" s="147">
        <v>75</v>
      </c>
      <c r="AL92" s="147">
        <v>75</v>
      </c>
      <c r="AM92" s="147">
        <v>75</v>
      </c>
      <c r="AN92" s="147">
        <v>75</v>
      </c>
      <c r="AO92" s="147">
        <v>75</v>
      </c>
      <c r="AP92" s="34">
        <f t="shared" si="340"/>
        <v>900</v>
      </c>
      <c r="AQ92" s="25"/>
      <c r="AR92" s="147">
        <v>75</v>
      </c>
      <c r="AS92" s="147">
        <v>75</v>
      </c>
      <c r="AT92" s="147">
        <v>75</v>
      </c>
      <c r="AU92" s="147">
        <v>75</v>
      </c>
      <c r="AV92" s="147">
        <v>75</v>
      </c>
      <c r="AW92" s="147">
        <v>75</v>
      </c>
      <c r="AX92" s="147">
        <v>75</v>
      </c>
      <c r="AY92" s="147">
        <v>75</v>
      </c>
      <c r="AZ92" s="147">
        <v>75</v>
      </c>
      <c r="BA92" s="147">
        <v>75</v>
      </c>
      <c r="BB92" s="147">
        <v>75</v>
      </c>
      <c r="BC92" s="147">
        <v>75</v>
      </c>
      <c r="BD92" s="34">
        <f t="shared" si="341"/>
        <v>900</v>
      </c>
      <c r="BE92" s="25"/>
      <c r="BF92" s="56">
        <f t="shared" si="342"/>
        <v>3225</v>
      </c>
    </row>
    <row r="93" spans="1:58" x14ac:dyDescent="0.2">
      <c r="A93" s="149" t="s">
        <v>35</v>
      </c>
      <c r="B93" s="147"/>
      <c r="C93" s="147"/>
      <c r="D93" s="147"/>
      <c r="E93" s="147"/>
      <c r="F93" s="147"/>
      <c r="G93" s="147">
        <v>30</v>
      </c>
      <c r="H93" s="147">
        <v>30</v>
      </c>
      <c r="I93" s="147">
        <v>30</v>
      </c>
      <c r="J93" s="147">
        <v>30</v>
      </c>
      <c r="K93" s="147">
        <v>30</v>
      </c>
      <c r="L93" s="147">
        <v>30</v>
      </c>
      <c r="M93" s="147">
        <v>30</v>
      </c>
      <c r="N93" s="34">
        <f t="shared" ref="N93:N95" si="343">SUM(B93:M93)</f>
        <v>210</v>
      </c>
      <c r="O93" s="25"/>
      <c r="P93" s="147">
        <v>30</v>
      </c>
      <c r="Q93" s="147">
        <v>30</v>
      </c>
      <c r="R93" s="147">
        <v>30</v>
      </c>
      <c r="S93" s="147">
        <v>30</v>
      </c>
      <c r="T93" s="147">
        <v>30</v>
      </c>
      <c r="U93" s="147">
        <v>30</v>
      </c>
      <c r="V93" s="147">
        <v>30</v>
      </c>
      <c r="W93" s="147">
        <v>30</v>
      </c>
      <c r="X93" s="147">
        <v>30</v>
      </c>
      <c r="Y93" s="147">
        <v>30</v>
      </c>
      <c r="Z93" s="147">
        <v>30</v>
      </c>
      <c r="AA93" s="147">
        <v>30</v>
      </c>
      <c r="AB93" s="34">
        <f t="shared" si="339"/>
        <v>360</v>
      </c>
      <c r="AC93" s="25"/>
      <c r="AD93" s="147">
        <v>30</v>
      </c>
      <c r="AE93" s="147">
        <v>30</v>
      </c>
      <c r="AF93" s="147">
        <v>30</v>
      </c>
      <c r="AG93" s="147">
        <v>30</v>
      </c>
      <c r="AH93" s="147">
        <v>30</v>
      </c>
      <c r="AI93" s="147">
        <v>30</v>
      </c>
      <c r="AJ93" s="147">
        <v>30</v>
      </c>
      <c r="AK93" s="147">
        <v>30</v>
      </c>
      <c r="AL93" s="147">
        <v>30</v>
      </c>
      <c r="AM93" s="147">
        <v>30</v>
      </c>
      <c r="AN93" s="147">
        <v>30</v>
      </c>
      <c r="AO93" s="147">
        <v>30</v>
      </c>
      <c r="AP93" s="34">
        <f t="shared" si="340"/>
        <v>360</v>
      </c>
      <c r="AQ93" s="25"/>
      <c r="AR93" s="147">
        <v>30</v>
      </c>
      <c r="AS93" s="147">
        <v>30</v>
      </c>
      <c r="AT93" s="147">
        <v>30</v>
      </c>
      <c r="AU93" s="147">
        <v>30</v>
      </c>
      <c r="AV93" s="147">
        <v>30</v>
      </c>
      <c r="AW93" s="147">
        <v>30</v>
      </c>
      <c r="AX93" s="147">
        <v>30</v>
      </c>
      <c r="AY93" s="147">
        <v>30</v>
      </c>
      <c r="AZ93" s="147">
        <v>30</v>
      </c>
      <c r="BA93" s="147">
        <v>30</v>
      </c>
      <c r="BB93" s="147">
        <v>30</v>
      </c>
      <c r="BC93" s="147">
        <v>30</v>
      </c>
      <c r="BD93" s="34">
        <f t="shared" si="341"/>
        <v>360</v>
      </c>
      <c r="BE93" s="25"/>
      <c r="BF93" s="56">
        <f t="shared" si="342"/>
        <v>1290</v>
      </c>
    </row>
    <row r="94" spans="1:58" x14ac:dyDescent="0.2">
      <c r="A94" s="149" t="s">
        <v>34</v>
      </c>
      <c r="B94" s="147"/>
      <c r="C94" s="147"/>
      <c r="D94" s="147"/>
      <c r="E94" s="147"/>
      <c r="F94" s="147"/>
      <c r="G94" s="147">
        <v>20</v>
      </c>
      <c r="H94" s="147">
        <v>20</v>
      </c>
      <c r="I94" s="147">
        <v>20</v>
      </c>
      <c r="J94" s="147">
        <v>20</v>
      </c>
      <c r="K94" s="147">
        <v>20</v>
      </c>
      <c r="L94" s="147">
        <v>20</v>
      </c>
      <c r="M94" s="147">
        <v>20</v>
      </c>
      <c r="N94" s="34">
        <f t="shared" ref="N94" si="344">SUM(B94:M94)</f>
        <v>140</v>
      </c>
      <c r="O94" s="25"/>
      <c r="P94" s="147">
        <v>20</v>
      </c>
      <c r="Q94" s="147">
        <v>20</v>
      </c>
      <c r="R94" s="147">
        <v>20</v>
      </c>
      <c r="S94" s="147">
        <v>20</v>
      </c>
      <c r="T94" s="147">
        <v>20</v>
      </c>
      <c r="U94" s="147">
        <v>20</v>
      </c>
      <c r="V94" s="147">
        <v>20</v>
      </c>
      <c r="W94" s="147">
        <v>20</v>
      </c>
      <c r="X94" s="147">
        <v>20</v>
      </c>
      <c r="Y94" s="147">
        <v>20</v>
      </c>
      <c r="Z94" s="147">
        <v>20</v>
      </c>
      <c r="AA94" s="147">
        <v>20</v>
      </c>
      <c r="AB94" s="34">
        <f t="shared" ref="AB94" si="345">SUM(P94:AA94)</f>
        <v>240</v>
      </c>
      <c r="AC94" s="25"/>
      <c r="AD94" s="147">
        <v>20</v>
      </c>
      <c r="AE94" s="147">
        <v>20</v>
      </c>
      <c r="AF94" s="147">
        <v>20</v>
      </c>
      <c r="AG94" s="147">
        <v>20</v>
      </c>
      <c r="AH94" s="147">
        <v>20</v>
      </c>
      <c r="AI94" s="147">
        <v>20</v>
      </c>
      <c r="AJ94" s="147">
        <v>20</v>
      </c>
      <c r="AK94" s="147">
        <v>20</v>
      </c>
      <c r="AL94" s="147">
        <v>20</v>
      </c>
      <c r="AM94" s="147">
        <v>20</v>
      </c>
      <c r="AN94" s="147">
        <v>20</v>
      </c>
      <c r="AO94" s="147">
        <v>20</v>
      </c>
      <c r="AP94" s="34">
        <f t="shared" ref="AP94" si="346">SUM(AD94:AO94)</f>
        <v>240</v>
      </c>
      <c r="AQ94" s="25"/>
      <c r="AR94" s="147">
        <v>20</v>
      </c>
      <c r="AS94" s="147">
        <v>20</v>
      </c>
      <c r="AT94" s="147">
        <v>20</v>
      </c>
      <c r="AU94" s="147">
        <v>20</v>
      </c>
      <c r="AV94" s="147">
        <v>20</v>
      </c>
      <c r="AW94" s="147">
        <v>20</v>
      </c>
      <c r="AX94" s="147">
        <v>20</v>
      </c>
      <c r="AY94" s="147">
        <v>20</v>
      </c>
      <c r="AZ94" s="147">
        <v>20</v>
      </c>
      <c r="BA94" s="147">
        <v>20</v>
      </c>
      <c r="BB94" s="147">
        <v>20</v>
      </c>
      <c r="BC94" s="147">
        <v>20</v>
      </c>
      <c r="BD94" s="34">
        <f t="shared" ref="BD94" si="347">SUM(AR94:BC94)</f>
        <v>240</v>
      </c>
      <c r="BE94" s="25"/>
      <c r="BF94" s="56">
        <f t="shared" ref="BF94" si="348">SUM(N94,AB94,AP94,BD94)</f>
        <v>860</v>
      </c>
    </row>
    <row r="95" spans="1:58" ht="17" thickBot="1" x14ac:dyDescent="0.25">
      <c r="A95" s="150" t="s">
        <v>170</v>
      </c>
      <c r="B95" s="151"/>
      <c r="C95" s="152"/>
      <c r="D95" s="152"/>
      <c r="E95" s="152"/>
      <c r="F95" s="152"/>
      <c r="G95" s="152">
        <v>20</v>
      </c>
      <c r="H95" s="152">
        <v>20</v>
      </c>
      <c r="I95" s="152">
        <v>20</v>
      </c>
      <c r="J95" s="152">
        <v>20</v>
      </c>
      <c r="K95" s="152">
        <v>20</v>
      </c>
      <c r="L95" s="152">
        <v>20</v>
      </c>
      <c r="M95" s="152">
        <v>20</v>
      </c>
      <c r="N95" s="36">
        <f t="shared" si="343"/>
        <v>140</v>
      </c>
      <c r="O95" s="25"/>
      <c r="P95" s="152">
        <v>20</v>
      </c>
      <c r="Q95" s="152">
        <v>20</v>
      </c>
      <c r="R95" s="152">
        <v>20</v>
      </c>
      <c r="S95" s="152">
        <v>20</v>
      </c>
      <c r="T95" s="152">
        <v>20</v>
      </c>
      <c r="U95" s="152">
        <v>20</v>
      </c>
      <c r="V95" s="152">
        <v>20</v>
      </c>
      <c r="W95" s="152">
        <v>20</v>
      </c>
      <c r="X95" s="152">
        <v>20</v>
      </c>
      <c r="Y95" s="152">
        <v>20</v>
      </c>
      <c r="Z95" s="152">
        <v>20</v>
      </c>
      <c r="AA95" s="152">
        <v>20</v>
      </c>
      <c r="AB95" s="36">
        <f t="shared" si="339"/>
        <v>240</v>
      </c>
      <c r="AC95" s="25"/>
      <c r="AD95" s="152">
        <v>20</v>
      </c>
      <c r="AE95" s="152">
        <v>20</v>
      </c>
      <c r="AF95" s="152">
        <v>20</v>
      </c>
      <c r="AG95" s="152">
        <v>20</v>
      </c>
      <c r="AH95" s="152">
        <v>20</v>
      </c>
      <c r="AI95" s="152">
        <v>20</v>
      </c>
      <c r="AJ95" s="152">
        <v>20</v>
      </c>
      <c r="AK95" s="152">
        <v>20</v>
      </c>
      <c r="AL95" s="152">
        <v>20</v>
      </c>
      <c r="AM95" s="152">
        <v>20</v>
      </c>
      <c r="AN95" s="152">
        <v>20</v>
      </c>
      <c r="AO95" s="152">
        <v>20</v>
      </c>
      <c r="AP95" s="36">
        <f t="shared" si="340"/>
        <v>240</v>
      </c>
      <c r="AQ95" s="25"/>
      <c r="AR95" s="152">
        <v>20</v>
      </c>
      <c r="AS95" s="152">
        <v>20</v>
      </c>
      <c r="AT95" s="152">
        <v>20</v>
      </c>
      <c r="AU95" s="152">
        <v>20</v>
      </c>
      <c r="AV95" s="152">
        <v>20</v>
      </c>
      <c r="AW95" s="152">
        <v>20</v>
      </c>
      <c r="AX95" s="152">
        <v>20</v>
      </c>
      <c r="AY95" s="152">
        <v>20</v>
      </c>
      <c r="AZ95" s="152">
        <v>20</v>
      </c>
      <c r="BA95" s="152">
        <v>20</v>
      </c>
      <c r="BB95" s="152">
        <v>20</v>
      </c>
      <c r="BC95" s="152">
        <v>20</v>
      </c>
      <c r="BD95" s="36">
        <f t="shared" si="341"/>
        <v>240</v>
      </c>
      <c r="BE95" s="25"/>
      <c r="BF95" s="58">
        <f t="shared" si="342"/>
        <v>860</v>
      </c>
    </row>
    <row r="96" spans="1:58" x14ac:dyDescent="0.2">
      <c r="A96" s="37" t="s">
        <v>89</v>
      </c>
      <c r="B96" s="38">
        <f>SUM(B86:B95)</f>
        <v>0</v>
      </c>
      <c r="C96" s="38">
        <f t="shared" ref="C96:L96" si="349">SUM(C86:C95)</f>
        <v>0</v>
      </c>
      <c r="D96" s="38">
        <f t="shared" si="349"/>
        <v>0</v>
      </c>
      <c r="E96" s="38">
        <f t="shared" si="349"/>
        <v>0</v>
      </c>
      <c r="F96" s="38">
        <f t="shared" si="349"/>
        <v>0</v>
      </c>
      <c r="G96" s="38">
        <f t="shared" si="349"/>
        <v>460</v>
      </c>
      <c r="H96" s="38">
        <f t="shared" si="349"/>
        <v>460</v>
      </c>
      <c r="I96" s="38">
        <f t="shared" si="349"/>
        <v>460</v>
      </c>
      <c r="J96" s="38">
        <f t="shared" si="349"/>
        <v>460</v>
      </c>
      <c r="K96" s="38">
        <f t="shared" si="349"/>
        <v>460</v>
      </c>
      <c r="L96" s="38">
        <f t="shared" si="349"/>
        <v>460</v>
      </c>
      <c r="M96" s="38">
        <f>SUM(M86:M95)</f>
        <v>460</v>
      </c>
      <c r="N96" s="39">
        <f>SUM(B96:M96)</f>
        <v>3220</v>
      </c>
      <c r="O96" s="25"/>
      <c r="P96" s="38">
        <f>SUM(P86:P95)</f>
        <v>460</v>
      </c>
      <c r="Q96" s="38">
        <f t="shared" ref="Q96" si="350">SUM(Q86:Q95)</f>
        <v>460</v>
      </c>
      <c r="R96" s="38">
        <f t="shared" ref="R96" si="351">SUM(R86:R95)</f>
        <v>460</v>
      </c>
      <c r="S96" s="38">
        <f t="shared" ref="S96" si="352">SUM(S86:S95)</f>
        <v>460</v>
      </c>
      <c r="T96" s="38">
        <f t="shared" ref="T96" si="353">SUM(T86:T95)</f>
        <v>460</v>
      </c>
      <c r="U96" s="38">
        <f t="shared" ref="U96" si="354">SUM(U86:U95)</f>
        <v>460</v>
      </c>
      <c r="V96" s="38">
        <f t="shared" ref="V96" si="355">SUM(V86:V95)</f>
        <v>460</v>
      </c>
      <c r="W96" s="38">
        <f t="shared" ref="W96" si="356">SUM(W86:W95)</f>
        <v>460</v>
      </c>
      <c r="X96" s="38">
        <f t="shared" ref="X96" si="357">SUM(X86:X95)</f>
        <v>460</v>
      </c>
      <c r="Y96" s="38">
        <f t="shared" ref="Y96" si="358">SUM(Y86:Y95)</f>
        <v>460</v>
      </c>
      <c r="Z96" s="38">
        <f t="shared" ref="Z96" si="359">SUM(Z86:Z95)</f>
        <v>460</v>
      </c>
      <c r="AA96" s="38">
        <f t="shared" ref="AA96" si="360">SUM(AA86:AA95)</f>
        <v>460</v>
      </c>
      <c r="AB96" s="39">
        <f t="shared" si="339"/>
        <v>5520</v>
      </c>
      <c r="AC96" s="25"/>
      <c r="AD96" s="38">
        <f>SUM(AD86:AD95)</f>
        <v>460</v>
      </c>
      <c r="AE96" s="38">
        <f t="shared" ref="AE96" si="361">SUM(AE86:AE95)</f>
        <v>460</v>
      </c>
      <c r="AF96" s="38">
        <f t="shared" ref="AF96" si="362">SUM(AF86:AF95)</f>
        <v>460</v>
      </c>
      <c r="AG96" s="38">
        <f t="shared" ref="AG96" si="363">SUM(AG86:AG95)</f>
        <v>460</v>
      </c>
      <c r="AH96" s="38">
        <f t="shared" ref="AH96" si="364">SUM(AH86:AH95)</f>
        <v>460</v>
      </c>
      <c r="AI96" s="38">
        <f t="shared" ref="AI96" si="365">SUM(AI86:AI95)</f>
        <v>460</v>
      </c>
      <c r="AJ96" s="38">
        <f t="shared" ref="AJ96" si="366">SUM(AJ86:AJ95)</f>
        <v>460</v>
      </c>
      <c r="AK96" s="38">
        <f t="shared" ref="AK96" si="367">SUM(AK86:AK95)</f>
        <v>460</v>
      </c>
      <c r="AL96" s="38">
        <f t="shared" ref="AL96" si="368">SUM(AL86:AL95)</f>
        <v>460</v>
      </c>
      <c r="AM96" s="38">
        <f t="shared" ref="AM96" si="369">SUM(AM86:AM95)</f>
        <v>460</v>
      </c>
      <c r="AN96" s="38">
        <f t="shared" ref="AN96" si="370">SUM(AN86:AN95)</f>
        <v>460</v>
      </c>
      <c r="AO96" s="38">
        <f t="shared" ref="AO96" si="371">SUM(AO86:AO95)</f>
        <v>460</v>
      </c>
      <c r="AP96" s="39">
        <f t="shared" si="340"/>
        <v>5520</v>
      </c>
      <c r="AQ96" s="25"/>
      <c r="AR96" s="38">
        <f>SUM(AR86:AR95)</f>
        <v>460</v>
      </c>
      <c r="AS96" s="38">
        <f t="shared" ref="AS96" si="372">SUM(AS86:AS95)</f>
        <v>460</v>
      </c>
      <c r="AT96" s="38">
        <f t="shared" ref="AT96" si="373">SUM(AT86:AT95)</f>
        <v>460</v>
      </c>
      <c r="AU96" s="38">
        <f t="shared" ref="AU96" si="374">SUM(AU86:AU95)</f>
        <v>460</v>
      </c>
      <c r="AV96" s="38">
        <f t="shared" ref="AV96" si="375">SUM(AV86:AV95)</f>
        <v>460</v>
      </c>
      <c r="AW96" s="38">
        <f t="shared" ref="AW96" si="376">SUM(AW86:AW95)</f>
        <v>460</v>
      </c>
      <c r="AX96" s="38">
        <f t="shared" ref="AX96" si="377">SUM(AX86:AX95)</f>
        <v>460</v>
      </c>
      <c r="AY96" s="38">
        <f t="shared" ref="AY96" si="378">SUM(AY86:AY95)</f>
        <v>460</v>
      </c>
      <c r="AZ96" s="38">
        <f t="shared" ref="AZ96" si="379">SUM(AZ86:AZ95)</f>
        <v>460</v>
      </c>
      <c r="BA96" s="38">
        <f t="shared" ref="BA96" si="380">SUM(BA86:BA95)</f>
        <v>460</v>
      </c>
      <c r="BB96" s="38">
        <f t="shared" ref="BB96" si="381">SUM(BB86:BB95)</f>
        <v>460</v>
      </c>
      <c r="BC96" s="38">
        <f t="shared" ref="BC96" si="382">SUM(BC86:BC95)</f>
        <v>460</v>
      </c>
      <c r="BD96" s="39">
        <f t="shared" si="341"/>
        <v>5520</v>
      </c>
      <c r="BE96" s="25"/>
      <c r="BF96" s="56">
        <f t="shared" si="342"/>
        <v>19780</v>
      </c>
    </row>
    <row r="97" spans="1:16384" x14ac:dyDescent="0.2">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56"/>
    </row>
    <row r="98" spans="1:16384" ht="19" x14ac:dyDescent="0.2">
      <c r="A98" s="32" t="s">
        <v>18</v>
      </c>
      <c r="B98" s="33"/>
      <c r="C98" s="33"/>
      <c r="D98" s="33"/>
      <c r="E98" s="33"/>
      <c r="F98" s="33"/>
      <c r="G98" s="33"/>
      <c r="H98" s="33"/>
      <c r="I98" s="33"/>
      <c r="J98" s="33"/>
      <c r="K98" s="33"/>
      <c r="L98" s="33"/>
      <c r="M98" s="33"/>
      <c r="N98" s="33"/>
      <c r="O98" s="25"/>
      <c r="P98" s="33"/>
      <c r="Q98" s="33"/>
      <c r="R98" s="33"/>
      <c r="S98" s="33"/>
      <c r="T98" s="33"/>
      <c r="U98" s="33"/>
      <c r="V98" s="33"/>
      <c r="W98" s="33"/>
      <c r="X98" s="33"/>
      <c r="Y98" s="33"/>
      <c r="Z98" s="33"/>
      <c r="AA98" s="33"/>
      <c r="AB98" s="33"/>
      <c r="AC98" s="25"/>
      <c r="AD98" s="33"/>
      <c r="AE98" s="33"/>
      <c r="AF98" s="33"/>
      <c r="AG98" s="33"/>
      <c r="AH98" s="33"/>
      <c r="AI98" s="33"/>
      <c r="AJ98" s="33"/>
      <c r="AK98" s="33"/>
      <c r="AL98" s="33"/>
      <c r="AM98" s="33"/>
      <c r="AN98" s="33"/>
      <c r="AO98" s="33"/>
      <c r="AP98" s="33"/>
      <c r="AQ98" s="25"/>
      <c r="AR98" s="33"/>
      <c r="AS98" s="33"/>
      <c r="AT98" s="33"/>
      <c r="AU98" s="33"/>
      <c r="AV98" s="33"/>
      <c r="AW98" s="33"/>
      <c r="AX98" s="33"/>
      <c r="AY98" s="33"/>
      <c r="AZ98" s="33"/>
      <c r="BA98" s="33"/>
      <c r="BB98" s="33"/>
      <c r="BC98" s="33"/>
      <c r="BD98" s="33"/>
      <c r="BE98" s="25"/>
      <c r="BF98" s="33"/>
    </row>
    <row r="99" spans="1:16384" x14ac:dyDescent="0.2">
      <c r="A99" s="149" t="s">
        <v>43</v>
      </c>
      <c r="B99" s="147"/>
      <c r="C99" s="147"/>
      <c r="D99" s="147"/>
      <c r="E99" s="147"/>
      <c r="F99" s="147">
        <v>20</v>
      </c>
      <c r="G99" s="147">
        <v>20</v>
      </c>
      <c r="H99" s="147">
        <v>20</v>
      </c>
      <c r="I99" s="147">
        <v>20</v>
      </c>
      <c r="J99" s="147">
        <v>20</v>
      </c>
      <c r="K99" s="147">
        <v>20</v>
      </c>
      <c r="L99" s="147">
        <v>20</v>
      </c>
      <c r="M99" s="147">
        <v>20</v>
      </c>
      <c r="N99" s="34">
        <f t="shared" ref="N99:N101" si="383">SUM(B99:M99)</f>
        <v>160</v>
      </c>
      <c r="O99" s="25"/>
      <c r="P99" s="147">
        <v>20</v>
      </c>
      <c r="Q99" s="147">
        <v>20</v>
      </c>
      <c r="R99" s="147">
        <v>20</v>
      </c>
      <c r="S99" s="147">
        <v>20</v>
      </c>
      <c r="T99" s="147">
        <v>20</v>
      </c>
      <c r="U99" s="147">
        <v>20</v>
      </c>
      <c r="V99" s="147">
        <v>20</v>
      </c>
      <c r="W99" s="147">
        <v>20</v>
      </c>
      <c r="X99" s="147">
        <v>20</v>
      </c>
      <c r="Y99" s="147">
        <v>20</v>
      </c>
      <c r="Z99" s="147">
        <v>20</v>
      </c>
      <c r="AA99" s="147">
        <v>20</v>
      </c>
      <c r="AB99" s="34">
        <f t="shared" ref="AB99:AB101" si="384">SUM(P99:AA99)</f>
        <v>240</v>
      </c>
      <c r="AC99" s="25"/>
      <c r="AD99" s="147">
        <v>20</v>
      </c>
      <c r="AE99" s="147">
        <v>20</v>
      </c>
      <c r="AF99" s="147">
        <v>20</v>
      </c>
      <c r="AG99" s="147">
        <v>20</v>
      </c>
      <c r="AH99" s="147">
        <v>20</v>
      </c>
      <c r="AI99" s="147">
        <v>20</v>
      </c>
      <c r="AJ99" s="147">
        <v>20</v>
      </c>
      <c r="AK99" s="147">
        <v>20</v>
      </c>
      <c r="AL99" s="147">
        <v>20</v>
      </c>
      <c r="AM99" s="147">
        <v>20</v>
      </c>
      <c r="AN99" s="147">
        <v>20</v>
      </c>
      <c r="AO99" s="147">
        <v>20</v>
      </c>
      <c r="AP99" s="34">
        <f t="shared" ref="AP99:AP101" si="385">SUM(AD99:AO99)</f>
        <v>240</v>
      </c>
      <c r="AQ99" s="25"/>
      <c r="AR99" s="147">
        <v>20</v>
      </c>
      <c r="AS99" s="147">
        <v>20</v>
      </c>
      <c r="AT99" s="147">
        <v>20</v>
      </c>
      <c r="AU99" s="147">
        <v>20</v>
      </c>
      <c r="AV99" s="147">
        <v>20</v>
      </c>
      <c r="AW99" s="147">
        <v>20</v>
      </c>
      <c r="AX99" s="147">
        <v>20</v>
      </c>
      <c r="AY99" s="147">
        <v>20</v>
      </c>
      <c r="AZ99" s="147">
        <v>20</v>
      </c>
      <c r="BA99" s="147">
        <v>20</v>
      </c>
      <c r="BB99" s="147">
        <v>20</v>
      </c>
      <c r="BC99" s="147">
        <v>20</v>
      </c>
      <c r="BD99" s="34">
        <f t="shared" ref="BD99:BD101" si="386">SUM(AR99:BC99)</f>
        <v>240</v>
      </c>
      <c r="BE99" s="25"/>
      <c r="BF99" s="56">
        <f t="shared" ref="BF99:BF101" si="387">SUM(N99,AB99,AP99,BD99)</f>
        <v>880</v>
      </c>
    </row>
    <row r="100" spans="1:16384" ht="17" thickBot="1" x14ac:dyDescent="0.25">
      <c r="A100" s="150" t="s">
        <v>44</v>
      </c>
      <c r="B100" s="151"/>
      <c r="C100" s="152"/>
      <c r="D100" s="152"/>
      <c r="E100" s="152"/>
      <c r="F100" s="152">
        <v>30</v>
      </c>
      <c r="G100" s="152">
        <v>30</v>
      </c>
      <c r="H100" s="152">
        <v>30</v>
      </c>
      <c r="I100" s="152">
        <v>30</v>
      </c>
      <c r="J100" s="152">
        <v>30</v>
      </c>
      <c r="K100" s="152">
        <v>30</v>
      </c>
      <c r="L100" s="152">
        <v>30</v>
      </c>
      <c r="M100" s="152">
        <v>30</v>
      </c>
      <c r="N100" s="36">
        <f t="shared" si="383"/>
        <v>240</v>
      </c>
      <c r="O100" s="25"/>
      <c r="P100" s="152">
        <v>30</v>
      </c>
      <c r="Q100" s="152">
        <v>30</v>
      </c>
      <c r="R100" s="152">
        <v>30</v>
      </c>
      <c r="S100" s="152">
        <v>30</v>
      </c>
      <c r="T100" s="152">
        <v>30</v>
      </c>
      <c r="U100" s="152">
        <v>30</v>
      </c>
      <c r="V100" s="152">
        <v>30</v>
      </c>
      <c r="W100" s="152">
        <v>30</v>
      </c>
      <c r="X100" s="152">
        <v>30</v>
      </c>
      <c r="Y100" s="152">
        <v>30</v>
      </c>
      <c r="Z100" s="152">
        <v>30</v>
      </c>
      <c r="AA100" s="152">
        <v>30</v>
      </c>
      <c r="AB100" s="36">
        <f t="shared" si="384"/>
        <v>360</v>
      </c>
      <c r="AC100" s="25"/>
      <c r="AD100" s="152">
        <v>30</v>
      </c>
      <c r="AE100" s="152">
        <v>30</v>
      </c>
      <c r="AF100" s="152">
        <v>30</v>
      </c>
      <c r="AG100" s="152">
        <v>30</v>
      </c>
      <c r="AH100" s="152">
        <v>30</v>
      </c>
      <c r="AI100" s="152">
        <v>30</v>
      </c>
      <c r="AJ100" s="152">
        <v>30</v>
      </c>
      <c r="AK100" s="152">
        <v>30</v>
      </c>
      <c r="AL100" s="152">
        <v>30</v>
      </c>
      <c r="AM100" s="152">
        <v>30</v>
      </c>
      <c r="AN100" s="152">
        <v>30</v>
      </c>
      <c r="AO100" s="152">
        <v>30</v>
      </c>
      <c r="AP100" s="36">
        <f t="shared" si="385"/>
        <v>360</v>
      </c>
      <c r="AQ100" s="25"/>
      <c r="AR100" s="152">
        <v>30</v>
      </c>
      <c r="AS100" s="152">
        <v>30</v>
      </c>
      <c r="AT100" s="152">
        <v>30</v>
      </c>
      <c r="AU100" s="152">
        <v>30</v>
      </c>
      <c r="AV100" s="152">
        <v>30</v>
      </c>
      <c r="AW100" s="152">
        <v>30</v>
      </c>
      <c r="AX100" s="152">
        <v>30</v>
      </c>
      <c r="AY100" s="152">
        <v>30</v>
      </c>
      <c r="AZ100" s="152">
        <v>30</v>
      </c>
      <c r="BA100" s="152">
        <v>30</v>
      </c>
      <c r="BB100" s="152">
        <v>30</v>
      </c>
      <c r="BC100" s="152">
        <v>30</v>
      </c>
      <c r="BD100" s="36">
        <f t="shared" si="386"/>
        <v>360</v>
      </c>
      <c r="BE100" s="25"/>
      <c r="BF100" s="58">
        <f t="shared" si="387"/>
        <v>1320</v>
      </c>
    </row>
    <row r="101" spans="1:16384" x14ac:dyDescent="0.2">
      <c r="A101" s="37" t="s">
        <v>90</v>
      </c>
      <c r="B101" s="38">
        <f>SUM(B99:B100)</f>
        <v>0</v>
      </c>
      <c r="C101" s="38">
        <f t="shared" ref="C101:M101" si="388">SUM(C99:C100)</f>
        <v>0</v>
      </c>
      <c r="D101" s="38">
        <f t="shared" si="388"/>
        <v>0</v>
      </c>
      <c r="E101" s="38">
        <f t="shared" si="388"/>
        <v>0</v>
      </c>
      <c r="F101" s="38">
        <f t="shared" si="388"/>
        <v>50</v>
      </c>
      <c r="G101" s="38">
        <f t="shared" si="388"/>
        <v>50</v>
      </c>
      <c r="H101" s="38">
        <f t="shared" si="388"/>
        <v>50</v>
      </c>
      <c r="I101" s="38">
        <f t="shared" si="388"/>
        <v>50</v>
      </c>
      <c r="J101" s="38">
        <f t="shared" si="388"/>
        <v>50</v>
      </c>
      <c r="K101" s="38">
        <f t="shared" si="388"/>
        <v>50</v>
      </c>
      <c r="L101" s="38">
        <f t="shared" si="388"/>
        <v>50</v>
      </c>
      <c r="M101" s="38">
        <f t="shared" si="388"/>
        <v>50</v>
      </c>
      <c r="N101" s="39">
        <f t="shared" si="383"/>
        <v>400</v>
      </c>
      <c r="O101" s="25"/>
      <c r="P101" s="38">
        <f>SUM(P99:P100)</f>
        <v>50</v>
      </c>
      <c r="Q101" s="38">
        <f t="shared" ref="Q101" si="389">SUM(Q99:Q100)</f>
        <v>50</v>
      </c>
      <c r="R101" s="38">
        <f t="shared" ref="R101" si="390">SUM(R99:R100)</f>
        <v>50</v>
      </c>
      <c r="S101" s="38">
        <f t="shared" ref="S101" si="391">SUM(S99:S100)</f>
        <v>50</v>
      </c>
      <c r="T101" s="38">
        <f t="shared" ref="T101" si="392">SUM(T99:T100)</f>
        <v>50</v>
      </c>
      <c r="U101" s="38">
        <f t="shared" ref="U101" si="393">SUM(U99:U100)</f>
        <v>50</v>
      </c>
      <c r="V101" s="38">
        <f t="shared" ref="V101" si="394">SUM(V99:V100)</f>
        <v>50</v>
      </c>
      <c r="W101" s="38">
        <f t="shared" ref="W101" si="395">SUM(W99:W100)</f>
        <v>50</v>
      </c>
      <c r="X101" s="38">
        <f t="shared" ref="X101" si="396">SUM(X99:X100)</f>
        <v>50</v>
      </c>
      <c r="Y101" s="38">
        <f t="shared" ref="Y101" si="397">SUM(Y99:Y100)</f>
        <v>50</v>
      </c>
      <c r="Z101" s="38">
        <f t="shared" ref="Z101" si="398">SUM(Z99:Z100)</f>
        <v>50</v>
      </c>
      <c r="AA101" s="38">
        <f t="shared" ref="AA101" si="399">SUM(AA99:AA100)</f>
        <v>50</v>
      </c>
      <c r="AB101" s="39">
        <f t="shared" si="384"/>
        <v>600</v>
      </c>
      <c r="AC101" s="25"/>
      <c r="AD101" s="38">
        <f>SUM(AD99:AD100)</f>
        <v>50</v>
      </c>
      <c r="AE101" s="38">
        <f t="shared" ref="AE101" si="400">SUM(AE99:AE100)</f>
        <v>50</v>
      </c>
      <c r="AF101" s="38">
        <f t="shared" ref="AF101" si="401">SUM(AF99:AF100)</f>
        <v>50</v>
      </c>
      <c r="AG101" s="38">
        <f t="shared" ref="AG101" si="402">SUM(AG99:AG100)</f>
        <v>50</v>
      </c>
      <c r="AH101" s="38">
        <f t="shared" ref="AH101" si="403">SUM(AH99:AH100)</f>
        <v>50</v>
      </c>
      <c r="AI101" s="38">
        <f t="shared" ref="AI101" si="404">SUM(AI99:AI100)</f>
        <v>50</v>
      </c>
      <c r="AJ101" s="38">
        <f t="shared" ref="AJ101" si="405">SUM(AJ99:AJ100)</f>
        <v>50</v>
      </c>
      <c r="AK101" s="38">
        <f t="shared" ref="AK101" si="406">SUM(AK99:AK100)</f>
        <v>50</v>
      </c>
      <c r="AL101" s="38">
        <f t="shared" ref="AL101" si="407">SUM(AL99:AL100)</f>
        <v>50</v>
      </c>
      <c r="AM101" s="38">
        <f t="shared" ref="AM101" si="408">SUM(AM99:AM100)</f>
        <v>50</v>
      </c>
      <c r="AN101" s="38">
        <f t="shared" ref="AN101" si="409">SUM(AN99:AN100)</f>
        <v>50</v>
      </c>
      <c r="AO101" s="38">
        <f t="shared" ref="AO101" si="410">SUM(AO99:AO100)</f>
        <v>50</v>
      </c>
      <c r="AP101" s="39">
        <f t="shared" si="385"/>
        <v>600</v>
      </c>
      <c r="AQ101" s="25"/>
      <c r="AR101" s="38">
        <f>SUM(AR99:AR100)</f>
        <v>50</v>
      </c>
      <c r="AS101" s="38">
        <f t="shared" ref="AS101" si="411">SUM(AS99:AS100)</f>
        <v>50</v>
      </c>
      <c r="AT101" s="38">
        <f t="shared" ref="AT101" si="412">SUM(AT99:AT100)</f>
        <v>50</v>
      </c>
      <c r="AU101" s="38">
        <f t="shared" ref="AU101" si="413">SUM(AU99:AU100)</f>
        <v>50</v>
      </c>
      <c r="AV101" s="38">
        <f t="shared" ref="AV101" si="414">SUM(AV99:AV100)</f>
        <v>50</v>
      </c>
      <c r="AW101" s="38">
        <f t="shared" ref="AW101" si="415">SUM(AW99:AW100)</f>
        <v>50</v>
      </c>
      <c r="AX101" s="38">
        <f t="shared" ref="AX101" si="416">SUM(AX99:AX100)</f>
        <v>50</v>
      </c>
      <c r="AY101" s="38">
        <f t="shared" ref="AY101" si="417">SUM(AY99:AY100)</f>
        <v>50</v>
      </c>
      <c r="AZ101" s="38">
        <f t="shared" ref="AZ101" si="418">SUM(AZ99:AZ100)</f>
        <v>50</v>
      </c>
      <c r="BA101" s="38">
        <f t="shared" ref="BA101" si="419">SUM(BA99:BA100)</f>
        <v>50</v>
      </c>
      <c r="BB101" s="38">
        <f t="shared" ref="BB101" si="420">SUM(BB99:BB100)</f>
        <v>50</v>
      </c>
      <c r="BC101" s="38">
        <f t="shared" ref="BC101" si="421">SUM(BC99:BC100)</f>
        <v>50</v>
      </c>
      <c r="BD101" s="39">
        <f t="shared" si="386"/>
        <v>600</v>
      </c>
      <c r="BE101" s="25"/>
      <c r="BF101" s="56">
        <f t="shared" si="387"/>
        <v>2200</v>
      </c>
    </row>
    <row r="102" spans="1:16384" x14ac:dyDescent="0.2">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56"/>
    </row>
    <row r="103" spans="1:16384" s="44" customFormat="1" ht="19" x14ac:dyDescent="0.2">
      <c r="A103" s="32" t="s">
        <v>10</v>
      </c>
      <c r="B103" s="33"/>
      <c r="C103" s="33"/>
      <c r="D103" s="33"/>
      <c r="E103" s="33"/>
      <c r="F103" s="33"/>
      <c r="G103" s="33"/>
      <c r="H103" s="33"/>
      <c r="I103" s="33"/>
      <c r="J103" s="33"/>
      <c r="K103" s="33"/>
      <c r="L103" s="33"/>
      <c r="M103" s="33"/>
      <c r="N103" s="33"/>
      <c r="O103" s="42"/>
      <c r="P103" s="33"/>
      <c r="Q103" s="33"/>
      <c r="R103" s="33"/>
      <c r="S103" s="33"/>
      <c r="T103" s="33"/>
      <c r="U103" s="33"/>
      <c r="V103" s="33"/>
      <c r="W103" s="33"/>
      <c r="X103" s="33"/>
      <c r="Y103" s="33"/>
      <c r="Z103" s="33"/>
      <c r="AA103" s="33"/>
      <c r="AB103" s="33"/>
      <c r="AC103" s="42"/>
      <c r="AD103" s="33"/>
      <c r="AE103" s="33"/>
      <c r="AF103" s="33"/>
      <c r="AG103" s="33"/>
      <c r="AH103" s="33"/>
      <c r="AI103" s="33"/>
      <c r="AJ103" s="33"/>
      <c r="AK103" s="33"/>
      <c r="AL103" s="33"/>
      <c r="AM103" s="33"/>
      <c r="AN103" s="33"/>
      <c r="AO103" s="33"/>
      <c r="AP103" s="33"/>
      <c r="AQ103" s="42"/>
      <c r="AR103" s="33"/>
      <c r="AS103" s="33"/>
      <c r="AT103" s="33"/>
      <c r="AU103" s="33"/>
      <c r="AV103" s="33"/>
      <c r="AW103" s="33"/>
      <c r="AX103" s="33"/>
      <c r="AY103" s="33"/>
      <c r="AZ103" s="33"/>
      <c r="BA103" s="33"/>
      <c r="BB103" s="33"/>
      <c r="BC103" s="33"/>
      <c r="BD103" s="33"/>
      <c r="BE103" s="42"/>
      <c r="BF103" s="33"/>
      <c r="BG103" s="42"/>
      <c r="BH103" s="42"/>
      <c r="BI103" s="42"/>
      <c r="BJ103" s="42"/>
      <c r="BK103" s="42"/>
      <c r="BL103" s="42"/>
      <c r="BM103" s="42"/>
      <c r="BN103" s="43"/>
      <c r="BO103" s="42"/>
      <c r="BP103" s="42"/>
      <c r="BQ103" s="42"/>
      <c r="BR103" s="42"/>
      <c r="BS103" s="42"/>
      <c r="BT103" s="42"/>
      <c r="BU103" s="42"/>
      <c r="BV103" s="42"/>
      <c r="BW103" s="42"/>
      <c r="BX103" s="42"/>
      <c r="BY103" s="42"/>
      <c r="BZ103" s="42"/>
      <c r="CA103" s="43"/>
      <c r="CB103" s="42"/>
      <c r="CC103" s="42"/>
      <c r="CD103" s="42"/>
      <c r="CE103" s="42"/>
      <c r="CF103" s="42"/>
      <c r="CG103" s="42"/>
      <c r="CH103" s="42"/>
      <c r="CI103" s="42"/>
      <c r="CJ103" s="42"/>
      <c r="CK103" s="42"/>
      <c r="CL103" s="42"/>
      <c r="CM103" s="42"/>
      <c r="CN103" s="43"/>
      <c r="CO103" s="42"/>
      <c r="CP103" s="42"/>
      <c r="CQ103" s="42"/>
      <c r="CR103" s="42"/>
      <c r="CS103" s="42"/>
      <c r="CT103" s="42"/>
      <c r="CU103" s="42"/>
      <c r="CV103" s="42"/>
      <c r="CW103" s="42"/>
      <c r="CX103" s="42"/>
      <c r="CY103" s="42"/>
      <c r="CZ103" s="42"/>
      <c r="DA103" s="43"/>
      <c r="DB103" s="42"/>
      <c r="DC103" s="42"/>
      <c r="DD103" s="42"/>
      <c r="DE103" s="42"/>
      <c r="DF103" s="42"/>
      <c r="DG103" s="42"/>
      <c r="DH103" s="42"/>
      <c r="DI103" s="42"/>
      <c r="DJ103" s="42"/>
      <c r="DK103" s="42"/>
      <c r="DL103" s="42"/>
      <c r="DM103" s="42"/>
      <c r="DN103" s="43"/>
      <c r="DO103" s="42"/>
      <c r="DP103" s="42"/>
      <c r="DQ103" s="42"/>
      <c r="DR103" s="42"/>
      <c r="DS103" s="42"/>
      <c r="DT103" s="42"/>
      <c r="DU103" s="42"/>
      <c r="DV103" s="42"/>
      <c r="DW103" s="42"/>
      <c r="DX103" s="42"/>
      <c r="DY103" s="42"/>
      <c r="DZ103" s="42"/>
      <c r="EA103" s="43"/>
      <c r="EB103" s="42"/>
      <c r="EC103" s="42"/>
      <c r="ED103" s="42"/>
      <c r="EE103" s="42"/>
      <c r="EF103" s="42"/>
      <c r="EG103" s="42"/>
      <c r="EH103" s="42"/>
      <c r="EI103" s="42"/>
      <c r="EJ103" s="42"/>
      <c r="EK103" s="42"/>
      <c r="EL103" s="42"/>
      <c r="EM103" s="42"/>
      <c r="EN103" s="43"/>
      <c r="EO103" s="42"/>
      <c r="EP103" s="42"/>
      <c r="EQ103" s="42"/>
      <c r="ER103" s="42"/>
      <c r="ES103" s="42"/>
      <c r="ET103" s="42"/>
      <c r="EU103" s="42"/>
      <c r="EV103" s="42"/>
      <c r="EW103" s="42"/>
      <c r="EX103" s="42"/>
      <c r="EY103" s="42"/>
      <c r="EZ103" s="42"/>
      <c r="FA103" s="43"/>
      <c r="FB103" s="42"/>
      <c r="FC103" s="42"/>
      <c r="FD103" s="42"/>
      <c r="FE103" s="42"/>
      <c r="FF103" s="42"/>
      <c r="FG103" s="42"/>
      <c r="FH103" s="42"/>
      <c r="FI103" s="42"/>
      <c r="FJ103" s="42"/>
      <c r="FK103" s="42"/>
      <c r="FL103" s="42"/>
      <c r="FM103" s="42"/>
      <c r="FN103" s="43"/>
      <c r="FO103" s="42"/>
      <c r="FP103" s="42"/>
      <c r="FQ103" s="42"/>
      <c r="FR103" s="42"/>
      <c r="FS103" s="42"/>
      <c r="FT103" s="42"/>
      <c r="FU103" s="42"/>
      <c r="FV103" s="42"/>
      <c r="FW103" s="42"/>
      <c r="FX103" s="42"/>
      <c r="FY103" s="42"/>
      <c r="FZ103" s="42"/>
      <c r="GA103" s="43"/>
      <c r="GB103" s="42"/>
      <c r="GC103" s="42"/>
      <c r="GD103" s="42"/>
      <c r="GE103" s="42"/>
      <c r="GF103" s="42"/>
      <c r="GG103" s="42"/>
      <c r="GH103" s="42"/>
      <c r="GI103" s="42"/>
      <c r="GJ103" s="42"/>
      <c r="GK103" s="42"/>
      <c r="GL103" s="42"/>
      <c r="GM103" s="42"/>
      <c r="GN103" s="43"/>
      <c r="GO103" s="42"/>
      <c r="GP103" s="42"/>
      <c r="GQ103" s="42"/>
      <c r="GR103" s="42"/>
      <c r="GS103" s="42"/>
      <c r="GT103" s="42"/>
      <c r="GU103" s="42"/>
      <c r="GV103" s="42"/>
      <c r="GW103" s="42"/>
      <c r="GX103" s="42"/>
      <c r="GY103" s="42"/>
      <c r="GZ103" s="42"/>
      <c r="HA103" s="43"/>
      <c r="HB103" s="42"/>
      <c r="HC103" s="42"/>
      <c r="HD103" s="42"/>
      <c r="HE103" s="42"/>
      <c r="HF103" s="42"/>
      <c r="HG103" s="42"/>
      <c r="HH103" s="42"/>
      <c r="HI103" s="42"/>
      <c r="HJ103" s="42"/>
      <c r="HK103" s="42"/>
      <c r="HL103" s="42"/>
      <c r="HM103" s="42"/>
      <c r="HN103" s="43"/>
      <c r="HO103" s="42"/>
      <c r="HP103" s="42"/>
      <c r="HQ103" s="42"/>
      <c r="HR103" s="42"/>
      <c r="HS103" s="42"/>
      <c r="HT103" s="42"/>
      <c r="HU103" s="42"/>
      <c r="HV103" s="42"/>
      <c r="HW103" s="42"/>
      <c r="HX103" s="42"/>
      <c r="HY103" s="42"/>
      <c r="HZ103" s="42"/>
      <c r="IA103" s="43"/>
      <c r="IB103" s="42"/>
      <c r="IC103" s="42"/>
      <c r="ID103" s="42"/>
      <c r="IE103" s="42"/>
      <c r="IF103" s="42"/>
      <c r="IG103" s="42"/>
      <c r="IH103" s="42"/>
      <c r="II103" s="42"/>
      <c r="IJ103" s="42"/>
      <c r="IK103" s="42"/>
      <c r="IL103" s="42"/>
      <c r="IM103" s="42"/>
      <c r="IN103" s="43"/>
      <c r="IO103" s="42"/>
      <c r="IP103" s="42"/>
      <c r="IQ103" s="42"/>
      <c r="IR103" s="42"/>
      <c r="IS103" s="42"/>
      <c r="IT103" s="42"/>
      <c r="IU103" s="42"/>
      <c r="IV103" s="42"/>
      <c r="IW103" s="42"/>
      <c r="IX103" s="42"/>
      <c r="IY103" s="42"/>
      <c r="IZ103" s="42"/>
      <c r="JA103" s="43"/>
      <c r="JB103" s="42"/>
      <c r="JC103" s="42"/>
      <c r="JD103" s="42"/>
      <c r="JE103" s="42"/>
      <c r="JF103" s="42"/>
      <c r="JG103" s="42"/>
      <c r="JH103" s="42"/>
      <c r="JI103" s="42"/>
      <c r="JJ103" s="42"/>
      <c r="JK103" s="42"/>
      <c r="JL103" s="42"/>
      <c r="JM103" s="42"/>
      <c r="JN103" s="43"/>
      <c r="JO103" s="42"/>
      <c r="JP103" s="42"/>
      <c r="JQ103" s="42"/>
      <c r="JR103" s="42"/>
      <c r="JS103" s="42"/>
      <c r="JT103" s="42"/>
      <c r="JU103" s="42"/>
      <c r="JV103" s="42"/>
      <c r="JW103" s="42"/>
      <c r="JX103" s="42"/>
      <c r="JY103" s="42"/>
      <c r="JZ103" s="42"/>
      <c r="KA103" s="43"/>
      <c r="KB103" s="42"/>
      <c r="KC103" s="42"/>
      <c r="KD103" s="42"/>
      <c r="KE103" s="42"/>
      <c r="KF103" s="42"/>
      <c r="KG103" s="42"/>
      <c r="KH103" s="42"/>
      <c r="KI103" s="42"/>
      <c r="KJ103" s="42"/>
      <c r="KK103" s="42"/>
      <c r="KL103" s="42"/>
      <c r="KM103" s="42"/>
      <c r="KN103" s="43"/>
      <c r="KO103" s="42"/>
      <c r="KP103" s="42"/>
      <c r="KQ103" s="42"/>
      <c r="KR103" s="42"/>
      <c r="KS103" s="42"/>
      <c r="KT103" s="42"/>
      <c r="KU103" s="42"/>
      <c r="KV103" s="42"/>
      <c r="KW103" s="42"/>
      <c r="KX103" s="42"/>
      <c r="KY103" s="42"/>
      <c r="KZ103" s="42"/>
      <c r="LA103" s="43"/>
      <c r="LB103" s="42"/>
      <c r="LC103" s="42"/>
      <c r="LD103" s="42"/>
      <c r="LE103" s="42"/>
      <c r="LF103" s="42"/>
      <c r="LG103" s="42"/>
      <c r="LH103" s="42"/>
      <c r="LI103" s="42"/>
      <c r="LJ103" s="42"/>
      <c r="LK103" s="42"/>
      <c r="LL103" s="42"/>
      <c r="LM103" s="42"/>
      <c r="LN103" s="43"/>
      <c r="LO103" s="42"/>
      <c r="LP103" s="42"/>
      <c r="LQ103" s="42"/>
      <c r="LR103" s="42"/>
      <c r="LS103" s="42"/>
      <c r="LT103" s="42"/>
      <c r="LU103" s="42"/>
      <c r="LV103" s="42"/>
      <c r="LW103" s="42"/>
      <c r="LX103" s="42"/>
      <c r="LY103" s="42"/>
      <c r="LZ103" s="42"/>
      <c r="MA103" s="43"/>
      <c r="MB103" s="42"/>
      <c r="MC103" s="42"/>
      <c r="MD103" s="42"/>
      <c r="ME103" s="42"/>
      <c r="MF103" s="42"/>
      <c r="MG103" s="42"/>
      <c r="MH103" s="42"/>
      <c r="MI103" s="42"/>
      <c r="MJ103" s="42"/>
      <c r="MK103" s="42"/>
      <c r="ML103" s="42"/>
      <c r="MM103" s="42"/>
      <c r="MN103" s="43"/>
      <c r="MO103" s="42"/>
      <c r="MP103" s="42"/>
      <c r="MQ103" s="42"/>
      <c r="MR103" s="42"/>
      <c r="MS103" s="42"/>
      <c r="MT103" s="42"/>
      <c r="MU103" s="42"/>
      <c r="MV103" s="42"/>
      <c r="MW103" s="42"/>
      <c r="MX103" s="42"/>
      <c r="MY103" s="42"/>
      <c r="MZ103" s="42"/>
      <c r="NA103" s="43"/>
      <c r="NB103" s="42"/>
      <c r="NC103" s="42"/>
      <c r="ND103" s="42"/>
      <c r="NE103" s="42"/>
      <c r="NF103" s="42"/>
      <c r="NG103" s="42"/>
      <c r="NH103" s="42"/>
      <c r="NI103" s="42"/>
      <c r="NJ103" s="42"/>
      <c r="NK103" s="42"/>
      <c r="NL103" s="42"/>
      <c r="NM103" s="42"/>
      <c r="NN103" s="43"/>
      <c r="NO103" s="42"/>
      <c r="NP103" s="42"/>
      <c r="NQ103" s="42"/>
      <c r="NR103" s="42"/>
      <c r="NS103" s="42"/>
      <c r="NT103" s="42"/>
      <c r="NU103" s="42"/>
      <c r="NV103" s="42"/>
      <c r="NW103" s="42"/>
      <c r="NX103" s="42"/>
      <c r="NY103" s="42"/>
      <c r="NZ103" s="42"/>
      <c r="OA103" s="43"/>
      <c r="OB103" s="42"/>
      <c r="OC103" s="42"/>
      <c r="OD103" s="42"/>
      <c r="OE103" s="42"/>
      <c r="OF103" s="42"/>
      <c r="OG103" s="42"/>
      <c r="OH103" s="42"/>
      <c r="OI103" s="42"/>
      <c r="OJ103" s="42"/>
      <c r="OK103" s="42"/>
      <c r="OL103" s="42"/>
      <c r="OM103" s="42"/>
      <c r="ON103" s="43"/>
      <c r="OO103" s="42"/>
      <c r="OP103" s="42"/>
      <c r="OQ103" s="42"/>
      <c r="OR103" s="42"/>
      <c r="OS103" s="42"/>
      <c r="OT103" s="42"/>
      <c r="OU103" s="42"/>
      <c r="OV103" s="42"/>
      <c r="OW103" s="42"/>
      <c r="OX103" s="42"/>
      <c r="OY103" s="42"/>
      <c r="OZ103" s="42"/>
      <c r="PA103" s="43"/>
      <c r="PB103" s="42"/>
      <c r="PC103" s="42"/>
      <c r="PD103" s="42"/>
      <c r="PE103" s="42"/>
      <c r="PF103" s="42"/>
      <c r="PG103" s="42"/>
      <c r="PH103" s="42"/>
      <c r="PI103" s="42"/>
      <c r="PJ103" s="42"/>
      <c r="PK103" s="42"/>
      <c r="PL103" s="42"/>
      <c r="PM103" s="42"/>
      <c r="PN103" s="43"/>
      <c r="PO103" s="42"/>
      <c r="PP103" s="42"/>
      <c r="PQ103" s="42"/>
      <c r="PR103" s="42"/>
      <c r="PS103" s="42"/>
      <c r="PT103" s="42"/>
      <c r="PU103" s="42"/>
      <c r="PV103" s="42"/>
      <c r="PW103" s="42"/>
      <c r="PX103" s="42"/>
      <c r="PY103" s="42"/>
      <c r="PZ103" s="42"/>
      <c r="QA103" s="43"/>
      <c r="QB103" s="42"/>
      <c r="QC103" s="42"/>
      <c r="QD103" s="42"/>
      <c r="QE103" s="42"/>
      <c r="QF103" s="42"/>
      <c r="QG103" s="42"/>
      <c r="QH103" s="42"/>
      <c r="QI103" s="42"/>
      <c r="QJ103" s="42"/>
      <c r="QK103" s="42"/>
      <c r="QL103" s="42"/>
      <c r="QM103" s="42"/>
      <c r="QN103" s="43"/>
      <c r="QO103" s="42"/>
      <c r="QP103" s="42"/>
      <c r="QQ103" s="42"/>
      <c r="QR103" s="42"/>
      <c r="QS103" s="42"/>
      <c r="QT103" s="42"/>
      <c r="QU103" s="42"/>
      <c r="QV103" s="42"/>
      <c r="QW103" s="42"/>
      <c r="QX103" s="42"/>
      <c r="QY103" s="42"/>
      <c r="QZ103" s="42"/>
      <c r="RA103" s="43"/>
      <c r="RB103" s="42"/>
      <c r="RC103" s="42"/>
      <c r="RD103" s="42"/>
      <c r="RE103" s="42"/>
      <c r="RF103" s="42"/>
      <c r="RG103" s="42"/>
      <c r="RH103" s="42"/>
      <c r="RI103" s="42"/>
      <c r="RJ103" s="42"/>
      <c r="RK103" s="42"/>
      <c r="RL103" s="42"/>
      <c r="RM103" s="42"/>
      <c r="RN103" s="43"/>
      <c r="RO103" s="42"/>
      <c r="RP103" s="42"/>
      <c r="RQ103" s="42"/>
      <c r="RR103" s="42"/>
      <c r="RS103" s="42"/>
      <c r="RT103" s="42"/>
      <c r="RU103" s="42"/>
      <c r="RV103" s="42"/>
      <c r="RW103" s="42"/>
      <c r="RX103" s="42"/>
      <c r="RY103" s="42"/>
      <c r="RZ103" s="42"/>
      <c r="SA103" s="43"/>
      <c r="SB103" s="42"/>
      <c r="SC103" s="42"/>
      <c r="SD103" s="42"/>
      <c r="SE103" s="42"/>
      <c r="SF103" s="42"/>
      <c r="SG103" s="42"/>
      <c r="SH103" s="42"/>
      <c r="SI103" s="42"/>
      <c r="SJ103" s="42"/>
      <c r="SK103" s="42"/>
      <c r="SL103" s="42"/>
      <c r="SM103" s="42"/>
      <c r="SN103" s="43"/>
      <c r="SO103" s="42"/>
      <c r="SP103" s="42"/>
      <c r="SQ103" s="42"/>
      <c r="SR103" s="42"/>
      <c r="SS103" s="42"/>
      <c r="ST103" s="42"/>
      <c r="SU103" s="42"/>
      <c r="SV103" s="42"/>
      <c r="SW103" s="42"/>
      <c r="SX103" s="42"/>
      <c r="SY103" s="42"/>
      <c r="SZ103" s="42"/>
      <c r="TA103" s="43"/>
      <c r="TB103" s="42"/>
      <c r="TC103" s="42"/>
      <c r="TD103" s="42"/>
      <c r="TE103" s="42"/>
      <c r="TF103" s="42"/>
      <c r="TG103" s="42"/>
      <c r="TH103" s="42"/>
      <c r="TI103" s="42"/>
      <c r="TJ103" s="42"/>
      <c r="TK103" s="42"/>
      <c r="TL103" s="42"/>
      <c r="TM103" s="42"/>
      <c r="TN103" s="43"/>
      <c r="TO103" s="42"/>
      <c r="TP103" s="42"/>
      <c r="TQ103" s="42"/>
      <c r="TR103" s="42"/>
      <c r="TS103" s="42"/>
      <c r="TT103" s="42"/>
      <c r="TU103" s="42"/>
      <c r="TV103" s="42"/>
      <c r="TW103" s="42"/>
      <c r="TX103" s="42"/>
      <c r="TY103" s="42"/>
      <c r="TZ103" s="42"/>
      <c r="UA103" s="43"/>
      <c r="UB103" s="42"/>
      <c r="UC103" s="42"/>
      <c r="UD103" s="42"/>
      <c r="UE103" s="42"/>
      <c r="UF103" s="42"/>
      <c r="UG103" s="42"/>
      <c r="UH103" s="42"/>
      <c r="UI103" s="42"/>
      <c r="UJ103" s="42"/>
      <c r="UK103" s="42"/>
      <c r="UL103" s="42"/>
      <c r="UM103" s="42"/>
      <c r="UN103" s="43"/>
      <c r="UO103" s="42"/>
      <c r="UP103" s="42"/>
      <c r="UQ103" s="42"/>
      <c r="UR103" s="42"/>
      <c r="US103" s="42"/>
      <c r="UT103" s="42"/>
      <c r="UU103" s="42"/>
      <c r="UV103" s="42"/>
      <c r="UW103" s="42"/>
      <c r="UX103" s="42"/>
      <c r="UY103" s="42"/>
      <c r="UZ103" s="42"/>
      <c r="VA103" s="43"/>
      <c r="VB103" s="42"/>
      <c r="VC103" s="42"/>
      <c r="VD103" s="42"/>
      <c r="VE103" s="42"/>
      <c r="VF103" s="42"/>
      <c r="VG103" s="42"/>
      <c r="VH103" s="42"/>
      <c r="VI103" s="42"/>
      <c r="VJ103" s="42"/>
      <c r="VK103" s="42"/>
      <c r="VL103" s="42"/>
      <c r="VM103" s="42"/>
      <c r="VN103" s="43"/>
      <c r="VO103" s="42"/>
      <c r="VP103" s="42"/>
      <c r="VQ103" s="42"/>
      <c r="VR103" s="42"/>
      <c r="VS103" s="42"/>
      <c r="VT103" s="42"/>
      <c r="VU103" s="42"/>
      <c r="VV103" s="42"/>
      <c r="VW103" s="42"/>
      <c r="VX103" s="42"/>
      <c r="VY103" s="42"/>
      <c r="VZ103" s="42"/>
      <c r="WA103" s="43"/>
      <c r="WB103" s="42"/>
      <c r="WC103" s="42"/>
      <c r="WD103" s="42"/>
      <c r="WE103" s="42"/>
      <c r="WF103" s="42"/>
      <c r="WG103" s="42"/>
      <c r="WH103" s="42"/>
      <c r="WI103" s="42"/>
      <c r="WJ103" s="42"/>
      <c r="WK103" s="42"/>
      <c r="WL103" s="42"/>
      <c r="WM103" s="42"/>
      <c r="WN103" s="43"/>
      <c r="WO103" s="42"/>
      <c r="WP103" s="42"/>
      <c r="WQ103" s="42"/>
      <c r="WR103" s="42"/>
      <c r="WS103" s="42"/>
      <c r="WT103" s="42"/>
      <c r="WU103" s="42"/>
      <c r="WV103" s="42"/>
      <c r="WW103" s="42"/>
      <c r="WX103" s="42"/>
      <c r="WY103" s="42"/>
      <c r="WZ103" s="42"/>
      <c r="XA103" s="43"/>
      <c r="XB103" s="42"/>
      <c r="XC103" s="42"/>
      <c r="XD103" s="42"/>
      <c r="XE103" s="42"/>
      <c r="XF103" s="42"/>
      <c r="XG103" s="42"/>
      <c r="XH103" s="42"/>
      <c r="XI103" s="42"/>
      <c r="XJ103" s="42"/>
      <c r="XK103" s="42"/>
      <c r="XL103" s="42"/>
      <c r="XM103" s="42"/>
      <c r="XN103" s="43"/>
      <c r="XO103" s="42"/>
      <c r="XP103" s="42"/>
      <c r="XQ103" s="42"/>
      <c r="XR103" s="42"/>
      <c r="XS103" s="42"/>
      <c r="XT103" s="42"/>
      <c r="XU103" s="42"/>
      <c r="XV103" s="42"/>
      <c r="XW103" s="42"/>
      <c r="XX103" s="42"/>
      <c r="XY103" s="42"/>
      <c r="XZ103" s="42"/>
      <c r="YA103" s="43"/>
      <c r="YB103" s="42"/>
      <c r="YC103" s="42"/>
      <c r="YD103" s="42"/>
      <c r="YE103" s="42"/>
      <c r="YF103" s="42"/>
      <c r="YG103" s="42"/>
      <c r="YH103" s="42"/>
      <c r="YI103" s="42"/>
      <c r="YJ103" s="42"/>
      <c r="YK103" s="42"/>
      <c r="YL103" s="42"/>
      <c r="YM103" s="42"/>
      <c r="YN103" s="43"/>
      <c r="YO103" s="42"/>
      <c r="YP103" s="42"/>
      <c r="YQ103" s="42"/>
      <c r="YR103" s="42"/>
      <c r="YS103" s="42"/>
      <c r="YT103" s="42"/>
      <c r="YU103" s="42"/>
      <c r="YV103" s="42"/>
      <c r="YW103" s="42"/>
      <c r="YX103" s="42"/>
      <c r="YY103" s="42"/>
      <c r="YZ103" s="42"/>
      <c r="ZA103" s="43"/>
      <c r="ZB103" s="42"/>
      <c r="ZC103" s="42"/>
      <c r="ZD103" s="42"/>
      <c r="ZE103" s="42"/>
      <c r="ZF103" s="42"/>
      <c r="ZG103" s="42"/>
      <c r="ZH103" s="42"/>
      <c r="ZI103" s="42"/>
      <c r="ZJ103" s="42"/>
      <c r="ZK103" s="42"/>
      <c r="ZL103" s="42"/>
      <c r="ZM103" s="42"/>
      <c r="ZN103" s="43"/>
      <c r="ZO103" s="42"/>
      <c r="ZP103" s="42"/>
      <c r="ZQ103" s="42"/>
      <c r="ZR103" s="42"/>
      <c r="ZS103" s="42"/>
      <c r="ZT103" s="42"/>
      <c r="ZU103" s="42"/>
      <c r="ZV103" s="42"/>
      <c r="ZW103" s="42"/>
      <c r="ZX103" s="42"/>
      <c r="ZY103" s="42"/>
      <c r="ZZ103" s="42"/>
      <c r="AAA103" s="43"/>
      <c r="AAB103" s="42"/>
      <c r="AAC103" s="42"/>
      <c r="AAD103" s="42"/>
      <c r="AAE103" s="42"/>
      <c r="AAF103" s="42"/>
      <c r="AAG103" s="42"/>
      <c r="AAH103" s="42"/>
      <c r="AAI103" s="42"/>
      <c r="AAJ103" s="42"/>
      <c r="AAK103" s="42"/>
      <c r="AAL103" s="42"/>
      <c r="AAM103" s="42"/>
      <c r="AAN103" s="43"/>
      <c r="AAO103" s="42"/>
      <c r="AAP103" s="42"/>
      <c r="AAQ103" s="42"/>
      <c r="AAR103" s="42"/>
      <c r="AAS103" s="42"/>
      <c r="AAT103" s="42"/>
      <c r="AAU103" s="42"/>
      <c r="AAV103" s="42"/>
      <c r="AAW103" s="42"/>
      <c r="AAX103" s="42"/>
      <c r="AAY103" s="42"/>
      <c r="AAZ103" s="42"/>
      <c r="ABA103" s="43"/>
      <c r="ABB103" s="42"/>
      <c r="ABC103" s="42"/>
      <c r="ABD103" s="42"/>
      <c r="ABE103" s="42"/>
      <c r="ABF103" s="42"/>
      <c r="ABG103" s="42"/>
      <c r="ABH103" s="42"/>
      <c r="ABI103" s="42"/>
      <c r="ABJ103" s="42"/>
      <c r="ABK103" s="42"/>
      <c r="ABL103" s="42"/>
      <c r="ABM103" s="42"/>
      <c r="ABN103" s="43"/>
      <c r="ABO103" s="42"/>
      <c r="ABP103" s="42"/>
      <c r="ABQ103" s="42"/>
      <c r="ABR103" s="42"/>
      <c r="ABS103" s="42"/>
      <c r="ABT103" s="42"/>
      <c r="ABU103" s="42"/>
      <c r="ABV103" s="42"/>
      <c r="ABW103" s="42"/>
      <c r="ABX103" s="42"/>
      <c r="ABY103" s="42"/>
      <c r="ABZ103" s="42"/>
      <c r="ACA103" s="43"/>
      <c r="ACB103" s="42"/>
      <c r="ACC103" s="42"/>
      <c r="ACD103" s="42"/>
      <c r="ACE103" s="42"/>
      <c r="ACF103" s="42"/>
      <c r="ACG103" s="42"/>
      <c r="ACH103" s="42"/>
      <c r="ACI103" s="42"/>
      <c r="ACJ103" s="42"/>
      <c r="ACK103" s="42"/>
      <c r="ACL103" s="42"/>
      <c r="ACM103" s="42"/>
      <c r="ACN103" s="43"/>
      <c r="ACO103" s="42"/>
      <c r="ACP103" s="42"/>
      <c r="ACQ103" s="42"/>
      <c r="ACR103" s="42"/>
      <c r="ACS103" s="42"/>
      <c r="ACT103" s="42"/>
      <c r="ACU103" s="42"/>
      <c r="ACV103" s="42"/>
      <c r="ACW103" s="42"/>
      <c r="ACX103" s="42"/>
      <c r="ACY103" s="42"/>
      <c r="ACZ103" s="42"/>
      <c r="ADA103" s="43"/>
      <c r="ADB103" s="42"/>
      <c r="ADC103" s="42"/>
      <c r="ADD103" s="42"/>
      <c r="ADE103" s="42"/>
      <c r="ADF103" s="42"/>
      <c r="ADG103" s="42"/>
      <c r="ADH103" s="42"/>
      <c r="ADI103" s="42"/>
      <c r="ADJ103" s="42"/>
      <c r="ADK103" s="42"/>
      <c r="ADL103" s="42"/>
      <c r="ADM103" s="42"/>
      <c r="ADN103" s="43"/>
      <c r="ADO103" s="42"/>
      <c r="ADP103" s="42"/>
      <c r="ADQ103" s="42"/>
      <c r="ADR103" s="42"/>
      <c r="ADS103" s="42"/>
      <c r="ADT103" s="42"/>
      <c r="ADU103" s="42"/>
      <c r="ADV103" s="42"/>
      <c r="ADW103" s="42"/>
      <c r="ADX103" s="42"/>
      <c r="ADY103" s="42"/>
      <c r="ADZ103" s="42"/>
      <c r="AEA103" s="43"/>
      <c r="AEB103" s="42"/>
      <c r="AEC103" s="42"/>
      <c r="AED103" s="42"/>
      <c r="AEE103" s="42"/>
      <c r="AEF103" s="42"/>
      <c r="AEG103" s="42"/>
      <c r="AEH103" s="42"/>
      <c r="AEI103" s="42"/>
      <c r="AEJ103" s="42"/>
      <c r="AEK103" s="42"/>
      <c r="AEL103" s="42"/>
      <c r="AEM103" s="42"/>
      <c r="AEN103" s="43"/>
      <c r="AEO103" s="42"/>
      <c r="AEP103" s="42"/>
      <c r="AEQ103" s="42"/>
      <c r="AER103" s="42"/>
      <c r="AES103" s="42"/>
      <c r="AET103" s="42"/>
      <c r="AEU103" s="42"/>
      <c r="AEV103" s="42"/>
      <c r="AEW103" s="42"/>
      <c r="AEX103" s="42"/>
      <c r="AEY103" s="42"/>
      <c r="AEZ103" s="42"/>
      <c r="AFA103" s="43"/>
      <c r="AFB103" s="42"/>
      <c r="AFC103" s="42"/>
      <c r="AFD103" s="42"/>
      <c r="AFE103" s="42"/>
      <c r="AFF103" s="42"/>
      <c r="AFG103" s="42"/>
      <c r="AFH103" s="42"/>
      <c r="AFI103" s="42"/>
      <c r="AFJ103" s="42"/>
      <c r="AFK103" s="42"/>
      <c r="AFL103" s="42"/>
      <c r="AFM103" s="42"/>
      <c r="AFN103" s="43"/>
      <c r="AFO103" s="42"/>
      <c r="AFP103" s="42"/>
      <c r="AFQ103" s="42"/>
      <c r="AFR103" s="42"/>
      <c r="AFS103" s="42"/>
      <c r="AFT103" s="42"/>
      <c r="AFU103" s="42"/>
      <c r="AFV103" s="42"/>
      <c r="AFW103" s="42"/>
      <c r="AFX103" s="42"/>
      <c r="AFY103" s="42"/>
      <c r="AFZ103" s="42"/>
      <c r="AGA103" s="43"/>
      <c r="AGB103" s="42"/>
      <c r="AGC103" s="42"/>
      <c r="AGD103" s="42"/>
      <c r="AGE103" s="42"/>
      <c r="AGF103" s="42"/>
      <c r="AGG103" s="42"/>
      <c r="AGH103" s="42"/>
      <c r="AGI103" s="42"/>
      <c r="AGJ103" s="42"/>
      <c r="AGK103" s="42"/>
      <c r="AGL103" s="42"/>
      <c r="AGM103" s="42"/>
      <c r="AGN103" s="43"/>
      <c r="AGO103" s="42"/>
      <c r="AGP103" s="42"/>
      <c r="AGQ103" s="42"/>
      <c r="AGR103" s="42"/>
      <c r="AGS103" s="42"/>
      <c r="AGT103" s="42"/>
      <c r="AGU103" s="42"/>
      <c r="AGV103" s="42"/>
      <c r="AGW103" s="42"/>
      <c r="AGX103" s="42"/>
      <c r="AGY103" s="42"/>
      <c r="AGZ103" s="42"/>
      <c r="AHA103" s="43"/>
      <c r="AHB103" s="42"/>
      <c r="AHC103" s="42"/>
      <c r="AHD103" s="42"/>
      <c r="AHE103" s="42"/>
      <c r="AHF103" s="42"/>
      <c r="AHG103" s="42"/>
      <c r="AHH103" s="42"/>
      <c r="AHI103" s="42"/>
      <c r="AHJ103" s="42"/>
      <c r="AHK103" s="42"/>
      <c r="AHL103" s="42"/>
      <c r="AHM103" s="42"/>
      <c r="AHN103" s="43"/>
      <c r="AHO103" s="42"/>
      <c r="AHP103" s="42"/>
      <c r="AHQ103" s="42"/>
      <c r="AHR103" s="42"/>
      <c r="AHS103" s="42"/>
      <c r="AHT103" s="42"/>
      <c r="AHU103" s="42"/>
      <c r="AHV103" s="42"/>
      <c r="AHW103" s="42"/>
      <c r="AHX103" s="42"/>
      <c r="AHY103" s="42"/>
      <c r="AHZ103" s="42"/>
      <c r="AIA103" s="43"/>
      <c r="AIB103" s="42"/>
      <c r="AIC103" s="42"/>
      <c r="AID103" s="42"/>
      <c r="AIE103" s="42"/>
      <c r="AIF103" s="42"/>
      <c r="AIG103" s="42"/>
      <c r="AIH103" s="42"/>
      <c r="AII103" s="42"/>
      <c r="AIJ103" s="42"/>
      <c r="AIK103" s="42"/>
      <c r="AIL103" s="42"/>
      <c r="AIM103" s="42"/>
      <c r="AIN103" s="43"/>
      <c r="AIO103" s="42"/>
      <c r="AIP103" s="42"/>
      <c r="AIQ103" s="42"/>
      <c r="AIR103" s="42"/>
      <c r="AIS103" s="42"/>
      <c r="AIT103" s="42"/>
      <c r="AIU103" s="42"/>
      <c r="AIV103" s="42"/>
      <c r="AIW103" s="42"/>
      <c r="AIX103" s="42"/>
      <c r="AIY103" s="42"/>
      <c r="AIZ103" s="42"/>
      <c r="AJA103" s="43"/>
      <c r="AJB103" s="42"/>
      <c r="AJC103" s="42"/>
      <c r="AJD103" s="42"/>
      <c r="AJE103" s="42"/>
      <c r="AJF103" s="42"/>
      <c r="AJG103" s="42"/>
      <c r="AJH103" s="42"/>
      <c r="AJI103" s="42"/>
      <c r="AJJ103" s="42"/>
      <c r="AJK103" s="42"/>
      <c r="AJL103" s="42"/>
      <c r="AJM103" s="42"/>
      <c r="AJN103" s="43"/>
      <c r="AJO103" s="42"/>
      <c r="AJP103" s="42"/>
      <c r="AJQ103" s="42"/>
      <c r="AJR103" s="42"/>
      <c r="AJS103" s="42"/>
      <c r="AJT103" s="42"/>
      <c r="AJU103" s="42"/>
      <c r="AJV103" s="42"/>
      <c r="AJW103" s="42"/>
      <c r="AJX103" s="42"/>
      <c r="AJY103" s="42"/>
      <c r="AJZ103" s="42"/>
      <c r="AKA103" s="43"/>
      <c r="AKB103" s="42"/>
      <c r="AKC103" s="42"/>
      <c r="AKD103" s="42"/>
      <c r="AKE103" s="42"/>
      <c r="AKF103" s="42"/>
      <c r="AKG103" s="42"/>
      <c r="AKH103" s="42"/>
      <c r="AKI103" s="42"/>
      <c r="AKJ103" s="42"/>
      <c r="AKK103" s="42"/>
      <c r="AKL103" s="42"/>
      <c r="AKM103" s="42"/>
      <c r="AKN103" s="43"/>
      <c r="AKO103" s="42"/>
      <c r="AKP103" s="42"/>
      <c r="AKQ103" s="42"/>
      <c r="AKR103" s="42"/>
      <c r="AKS103" s="42"/>
      <c r="AKT103" s="42"/>
      <c r="AKU103" s="42"/>
      <c r="AKV103" s="42"/>
      <c r="AKW103" s="42"/>
      <c r="AKX103" s="42"/>
      <c r="AKY103" s="42"/>
      <c r="AKZ103" s="42"/>
      <c r="ALA103" s="43"/>
      <c r="ALB103" s="42"/>
      <c r="ALC103" s="42"/>
      <c r="ALD103" s="42"/>
      <c r="ALE103" s="42"/>
      <c r="ALF103" s="42"/>
      <c r="ALG103" s="42"/>
      <c r="ALH103" s="42"/>
      <c r="ALI103" s="42"/>
      <c r="ALJ103" s="42"/>
      <c r="ALK103" s="42"/>
      <c r="ALL103" s="42"/>
      <c r="ALM103" s="42"/>
      <c r="ALN103" s="43"/>
      <c r="ALO103" s="42"/>
      <c r="ALP103" s="42"/>
      <c r="ALQ103" s="42"/>
      <c r="ALR103" s="42"/>
      <c r="ALS103" s="42"/>
      <c r="ALT103" s="42"/>
      <c r="ALU103" s="42"/>
      <c r="ALV103" s="42"/>
      <c r="ALW103" s="42"/>
      <c r="ALX103" s="42"/>
      <c r="ALY103" s="42"/>
      <c r="ALZ103" s="42"/>
      <c r="AMA103" s="43"/>
      <c r="AMB103" s="42"/>
      <c r="AMC103" s="42"/>
      <c r="AMD103" s="42"/>
      <c r="AME103" s="42"/>
      <c r="AMF103" s="42"/>
      <c r="AMG103" s="42"/>
      <c r="AMH103" s="42"/>
      <c r="AMI103" s="42"/>
      <c r="AMJ103" s="42"/>
      <c r="AMK103" s="42"/>
      <c r="AML103" s="42"/>
      <c r="AMM103" s="42"/>
      <c r="AMN103" s="43"/>
      <c r="AMO103" s="42"/>
      <c r="AMP103" s="42"/>
      <c r="AMQ103" s="42"/>
      <c r="AMR103" s="42"/>
      <c r="AMS103" s="42"/>
      <c r="AMT103" s="42"/>
      <c r="AMU103" s="42"/>
      <c r="AMV103" s="42"/>
      <c r="AMW103" s="42"/>
      <c r="AMX103" s="42"/>
      <c r="AMY103" s="42"/>
      <c r="AMZ103" s="42"/>
      <c r="ANA103" s="43"/>
      <c r="ANB103" s="42"/>
      <c r="ANC103" s="42"/>
      <c r="AND103" s="42"/>
      <c r="ANE103" s="42"/>
      <c r="ANF103" s="42"/>
      <c r="ANG103" s="42"/>
      <c r="ANH103" s="42"/>
      <c r="ANI103" s="42"/>
      <c r="ANJ103" s="42"/>
      <c r="ANK103" s="42"/>
      <c r="ANL103" s="42"/>
      <c r="ANM103" s="42"/>
      <c r="ANN103" s="43"/>
      <c r="ANO103" s="42"/>
      <c r="ANP103" s="42"/>
      <c r="ANQ103" s="42"/>
      <c r="ANR103" s="42"/>
      <c r="ANS103" s="42"/>
      <c r="ANT103" s="42"/>
      <c r="ANU103" s="42"/>
      <c r="ANV103" s="42"/>
      <c r="ANW103" s="42"/>
      <c r="ANX103" s="42"/>
      <c r="ANY103" s="42"/>
      <c r="ANZ103" s="42"/>
      <c r="AOA103" s="43"/>
      <c r="AOB103" s="42"/>
      <c r="AOC103" s="42"/>
      <c r="AOD103" s="42"/>
      <c r="AOE103" s="42"/>
      <c r="AOF103" s="42"/>
      <c r="AOG103" s="42"/>
      <c r="AOH103" s="42"/>
      <c r="AOI103" s="42"/>
      <c r="AOJ103" s="42"/>
      <c r="AOK103" s="42"/>
      <c r="AOL103" s="42"/>
      <c r="AOM103" s="42"/>
      <c r="AON103" s="43"/>
      <c r="AOO103" s="42"/>
      <c r="AOP103" s="42"/>
      <c r="AOQ103" s="42"/>
      <c r="AOR103" s="42"/>
      <c r="AOS103" s="42"/>
      <c r="AOT103" s="42"/>
      <c r="AOU103" s="42"/>
      <c r="AOV103" s="42"/>
      <c r="AOW103" s="42"/>
      <c r="AOX103" s="42"/>
      <c r="AOY103" s="42"/>
      <c r="AOZ103" s="42"/>
      <c r="APA103" s="43"/>
      <c r="APB103" s="42"/>
      <c r="APC103" s="42"/>
      <c r="APD103" s="42"/>
      <c r="APE103" s="42"/>
      <c r="APF103" s="42"/>
      <c r="APG103" s="42"/>
      <c r="APH103" s="42"/>
      <c r="API103" s="42"/>
      <c r="APJ103" s="42"/>
      <c r="APK103" s="42"/>
      <c r="APL103" s="42"/>
      <c r="APM103" s="42"/>
      <c r="APN103" s="43"/>
      <c r="APO103" s="42"/>
      <c r="APP103" s="42"/>
      <c r="APQ103" s="42"/>
      <c r="APR103" s="42"/>
      <c r="APS103" s="42"/>
      <c r="APT103" s="42"/>
      <c r="APU103" s="42"/>
      <c r="APV103" s="42"/>
      <c r="APW103" s="42"/>
      <c r="APX103" s="42"/>
      <c r="APY103" s="42"/>
      <c r="APZ103" s="42"/>
      <c r="AQA103" s="43"/>
      <c r="AQB103" s="42"/>
      <c r="AQC103" s="42"/>
      <c r="AQD103" s="42"/>
      <c r="AQE103" s="42"/>
      <c r="AQF103" s="42"/>
      <c r="AQG103" s="42"/>
      <c r="AQH103" s="42"/>
      <c r="AQI103" s="42"/>
      <c r="AQJ103" s="42"/>
      <c r="AQK103" s="42"/>
      <c r="AQL103" s="42"/>
      <c r="AQM103" s="42"/>
      <c r="AQN103" s="43"/>
      <c r="AQO103" s="42"/>
      <c r="AQP103" s="42"/>
      <c r="AQQ103" s="42"/>
      <c r="AQR103" s="42"/>
      <c r="AQS103" s="42"/>
      <c r="AQT103" s="42"/>
      <c r="AQU103" s="42"/>
      <c r="AQV103" s="42"/>
      <c r="AQW103" s="42"/>
      <c r="AQX103" s="42"/>
      <c r="AQY103" s="42"/>
      <c r="AQZ103" s="42"/>
      <c r="ARA103" s="43"/>
      <c r="ARB103" s="42"/>
      <c r="ARC103" s="42"/>
      <c r="ARD103" s="42"/>
      <c r="ARE103" s="42"/>
      <c r="ARF103" s="42"/>
      <c r="ARG103" s="42"/>
      <c r="ARH103" s="42"/>
      <c r="ARI103" s="42"/>
      <c r="ARJ103" s="42"/>
      <c r="ARK103" s="42"/>
      <c r="ARL103" s="42"/>
      <c r="ARM103" s="42"/>
      <c r="ARN103" s="43"/>
      <c r="ARO103" s="42"/>
      <c r="ARP103" s="42"/>
      <c r="ARQ103" s="42"/>
      <c r="ARR103" s="42"/>
      <c r="ARS103" s="42"/>
      <c r="ART103" s="42"/>
      <c r="ARU103" s="42"/>
      <c r="ARV103" s="42"/>
      <c r="ARW103" s="42"/>
      <c r="ARX103" s="42"/>
      <c r="ARY103" s="42"/>
      <c r="ARZ103" s="42"/>
      <c r="ASA103" s="43"/>
      <c r="ASB103" s="42"/>
      <c r="ASC103" s="42"/>
      <c r="ASD103" s="42"/>
      <c r="ASE103" s="42"/>
      <c r="ASF103" s="42"/>
      <c r="ASG103" s="42"/>
      <c r="ASH103" s="42"/>
      <c r="ASI103" s="42"/>
      <c r="ASJ103" s="42"/>
      <c r="ASK103" s="42"/>
      <c r="ASL103" s="42"/>
      <c r="ASM103" s="42"/>
      <c r="ASN103" s="43"/>
      <c r="ASO103" s="42"/>
      <c r="ASP103" s="42"/>
      <c r="ASQ103" s="42"/>
      <c r="ASR103" s="42"/>
      <c r="ASS103" s="42"/>
      <c r="AST103" s="42"/>
      <c r="ASU103" s="42"/>
      <c r="ASV103" s="42"/>
      <c r="ASW103" s="42"/>
      <c r="ASX103" s="42"/>
      <c r="ASY103" s="42"/>
      <c r="ASZ103" s="42"/>
      <c r="ATA103" s="43"/>
      <c r="ATB103" s="42"/>
      <c r="ATC103" s="42"/>
      <c r="ATD103" s="42"/>
      <c r="ATE103" s="42"/>
      <c r="ATF103" s="42"/>
      <c r="ATG103" s="42"/>
      <c r="ATH103" s="42"/>
      <c r="ATI103" s="42"/>
      <c r="ATJ103" s="42"/>
      <c r="ATK103" s="42"/>
      <c r="ATL103" s="42"/>
      <c r="ATM103" s="42"/>
      <c r="ATN103" s="43"/>
      <c r="ATO103" s="42"/>
      <c r="ATP103" s="42"/>
      <c r="ATQ103" s="42"/>
      <c r="ATR103" s="42"/>
      <c r="ATS103" s="42"/>
      <c r="ATT103" s="42"/>
      <c r="ATU103" s="42"/>
      <c r="ATV103" s="42"/>
      <c r="ATW103" s="42"/>
      <c r="ATX103" s="42"/>
      <c r="ATY103" s="42"/>
      <c r="ATZ103" s="42"/>
      <c r="AUA103" s="43"/>
      <c r="AUB103" s="42"/>
      <c r="AUC103" s="42"/>
      <c r="AUD103" s="42"/>
      <c r="AUE103" s="42"/>
      <c r="AUF103" s="42"/>
      <c r="AUG103" s="42"/>
      <c r="AUH103" s="42"/>
      <c r="AUI103" s="42"/>
      <c r="AUJ103" s="42"/>
      <c r="AUK103" s="42"/>
      <c r="AUL103" s="42"/>
      <c r="AUM103" s="42"/>
      <c r="AUN103" s="43"/>
      <c r="AUO103" s="42"/>
      <c r="AUP103" s="42"/>
      <c r="AUQ103" s="42"/>
      <c r="AUR103" s="42"/>
      <c r="AUS103" s="42"/>
      <c r="AUT103" s="42"/>
      <c r="AUU103" s="42"/>
      <c r="AUV103" s="42"/>
      <c r="AUW103" s="42"/>
      <c r="AUX103" s="42"/>
      <c r="AUY103" s="42"/>
      <c r="AUZ103" s="42"/>
      <c r="AVA103" s="43"/>
      <c r="AVB103" s="42"/>
      <c r="AVC103" s="42"/>
      <c r="AVD103" s="42"/>
      <c r="AVE103" s="42"/>
      <c r="AVF103" s="42"/>
      <c r="AVG103" s="42"/>
      <c r="AVH103" s="42"/>
      <c r="AVI103" s="42"/>
      <c r="AVJ103" s="42"/>
      <c r="AVK103" s="42"/>
      <c r="AVL103" s="42"/>
      <c r="AVM103" s="42"/>
      <c r="AVN103" s="43"/>
      <c r="AVO103" s="42"/>
      <c r="AVP103" s="42"/>
      <c r="AVQ103" s="42"/>
      <c r="AVR103" s="42"/>
      <c r="AVS103" s="42"/>
      <c r="AVT103" s="42"/>
      <c r="AVU103" s="42"/>
      <c r="AVV103" s="42"/>
      <c r="AVW103" s="42"/>
      <c r="AVX103" s="42"/>
      <c r="AVY103" s="42"/>
      <c r="AVZ103" s="42"/>
      <c r="AWA103" s="43"/>
      <c r="AWB103" s="42"/>
      <c r="AWC103" s="42"/>
      <c r="AWD103" s="42"/>
      <c r="AWE103" s="42"/>
      <c r="AWF103" s="42"/>
      <c r="AWG103" s="42"/>
      <c r="AWH103" s="42"/>
      <c r="AWI103" s="42"/>
      <c r="AWJ103" s="42"/>
      <c r="AWK103" s="42"/>
      <c r="AWL103" s="42"/>
      <c r="AWM103" s="42"/>
      <c r="AWN103" s="43"/>
      <c r="AWO103" s="42"/>
      <c r="AWP103" s="42"/>
      <c r="AWQ103" s="42"/>
      <c r="AWR103" s="42"/>
      <c r="AWS103" s="42"/>
      <c r="AWT103" s="42"/>
      <c r="AWU103" s="42"/>
      <c r="AWV103" s="42"/>
      <c r="AWW103" s="42"/>
      <c r="AWX103" s="42"/>
      <c r="AWY103" s="42"/>
      <c r="AWZ103" s="42"/>
      <c r="AXA103" s="43"/>
      <c r="AXB103" s="42"/>
      <c r="AXC103" s="42"/>
      <c r="AXD103" s="42"/>
      <c r="AXE103" s="42"/>
      <c r="AXF103" s="42"/>
      <c r="AXG103" s="42"/>
      <c r="AXH103" s="42"/>
      <c r="AXI103" s="42"/>
      <c r="AXJ103" s="42"/>
      <c r="AXK103" s="42"/>
      <c r="AXL103" s="42"/>
      <c r="AXM103" s="42"/>
      <c r="AXN103" s="43"/>
      <c r="AXO103" s="42"/>
      <c r="AXP103" s="42"/>
      <c r="AXQ103" s="42"/>
      <c r="AXR103" s="42"/>
      <c r="AXS103" s="42"/>
      <c r="AXT103" s="42"/>
      <c r="AXU103" s="42"/>
      <c r="AXV103" s="42"/>
      <c r="AXW103" s="42"/>
      <c r="AXX103" s="42"/>
      <c r="AXY103" s="42"/>
      <c r="AXZ103" s="42"/>
      <c r="AYA103" s="43"/>
      <c r="AYB103" s="42"/>
      <c r="AYC103" s="42"/>
      <c r="AYD103" s="42"/>
      <c r="AYE103" s="42"/>
      <c r="AYF103" s="42"/>
      <c r="AYG103" s="42"/>
      <c r="AYH103" s="42"/>
      <c r="AYI103" s="42"/>
      <c r="AYJ103" s="42"/>
      <c r="AYK103" s="42"/>
      <c r="AYL103" s="42"/>
      <c r="AYM103" s="42"/>
      <c r="AYN103" s="43"/>
      <c r="AYO103" s="42"/>
      <c r="AYP103" s="42"/>
      <c r="AYQ103" s="42"/>
      <c r="AYR103" s="42"/>
      <c r="AYS103" s="42"/>
      <c r="AYT103" s="42"/>
      <c r="AYU103" s="42"/>
      <c r="AYV103" s="42"/>
      <c r="AYW103" s="42"/>
      <c r="AYX103" s="42"/>
      <c r="AYY103" s="42"/>
      <c r="AYZ103" s="42"/>
      <c r="AZA103" s="43"/>
      <c r="AZB103" s="42"/>
      <c r="AZC103" s="42"/>
      <c r="AZD103" s="42"/>
      <c r="AZE103" s="42"/>
      <c r="AZF103" s="42"/>
      <c r="AZG103" s="42"/>
      <c r="AZH103" s="42"/>
      <c r="AZI103" s="42"/>
      <c r="AZJ103" s="42"/>
      <c r="AZK103" s="42"/>
      <c r="AZL103" s="42"/>
      <c r="AZM103" s="42"/>
      <c r="AZN103" s="43"/>
      <c r="AZO103" s="42"/>
      <c r="AZP103" s="42"/>
      <c r="AZQ103" s="42"/>
      <c r="AZR103" s="42"/>
      <c r="AZS103" s="42"/>
      <c r="AZT103" s="42"/>
      <c r="AZU103" s="42"/>
      <c r="AZV103" s="42"/>
      <c r="AZW103" s="42"/>
      <c r="AZX103" s="42"/>
      <c r="AZY103" s="42"/>
      <c r="AZZ103" s="42"/>
      <c r="BAA103" s="43"/>
      <c r="BAB103" s="42"/>
      <c r="BAC103" s="42"/>
      <c r="BAD103" s="42"/>
      <c r="BAE103" s="42"/>
      <c r="BAF103" s="42"/>
      <c r="BAG103" s="42"/>
      <c r="BAH103" s="42"/>
      <c r="BAI103" s="42"/>
      <c r="BAJ103" s="42"/>
      <c r="BAK103" s="42"/>
      <c r="BAL103" s="42"/>
      <c r="BAM103" s="42"/>
      <c r="BAN103" s="43"/>
      <c r="BAO103" s="42"/>
      <c r="BAP103" s="42"/>
      <c r="BAQ103" s="42"/>
      <c r="BAR103" s="42"/>
      <c r="BAS103" s="42"/>
      <c r="BAT103" s="42"/>
      <c r="BAU103" s="42"/>
      <c r="BAV103" s="42"/>
      <c r="BAW103" s="42"/>
      <c r="BAX103" s="42"/>
      <c r="BAY103" s="42"/>
      <c r="BAZ103" s="42"/>
      <c r="BBA103" s="43"/>
      <c r="BBB103" s="42"/>
      <c r="BBC103" s="42"/>
      <c r="BBD103" s="42"/>
      <c r="BBE103" s="42"/>
      <c r="BBF103" s="42"/>
      <c r="BBG103" s="42"/>
      <c r="BBH103" s="42"/>
      <c r="BBI103" s="42"/>
      <c r="BBJ103" s="42"/>
      <c r="BBK103" s="42"/>
      <c r="BBL103" s="42"/>
      <c r="BBM103" s="42"/>
      <c r="BBN103" s="43"/>
      <c r="BBO103" s="42"/>
      <c r="BBP103" s="42"/>
      <c r="BBQ103" s="42"/>
      <c r="BBR103" s="42"/>
      <c r="BBS103" s="42"/>
      <c r="BBT103" s="42"/>
      <c r="BBU103" s="42"/>
      <c r="BBV103" s="42"/>
      <c r="BBW103" s="42"/>
      <c r="BBX103" s="42"/>
      <c r="BBY103" s="42"/>
      <c r="BBZ103" s="42"/>
      <c r="BCA103" s="43"/>
      <c r="BCB103" s="42"/>
      <c r="BCC103" s="42"/>
      <c r="BCD103" s="42"/>
      <c r="BCE103" s="42"/>
      <c r="BCF103" s="42"/>
      <c r="BCG103" s="42"/>
      <c r="BCH103" s="42"/>
      <c r="BCI103" s="42"/>
      <c r="BCJ103" s="42"/>
      <c r="BCK103" s="42"/>
      <c r="BCL103" s="42"/>
      <c r="BCM103" s="42"/>
      <c r="BCN103" s="43"/>
      <c r="BCO103" s="42"/>
      <c r="BCP103" s="42"/>
      <c r="BCQ103" s="42"/>
      <c r="BCR103" s="42"/>
      <c r="BCS103" s="42"/>
      <c r="BCT103" s="42"/>
      <c r="BCU103" s="42"/>
      <c r="BCV103" s="42"/>
      <c r="BCW103" s="42"/>
      <c r="BCX103" s="42"/>
      <c r="BCY103" s="42"/>
      <c r="BCZ103" s="42"/>
      <c r="BDA103" s="43"/>
      <c r="BDB103" s="42"/>
      <c r="BDC103" s="42"/>
      <c r="BDD103" s="42"/>
      <c r="BDE103" s="42"/>
      <c r="BDF103" s="42"/>
      <c r="BDG103" s="42"/>
      <c r="BDH103" s="42"/>
      <c r="BDI103" s="42"/>
      <c r="BDJ103" s="42"/>
      <c r="BDK103" s="42"/>
      <c r="BDL103" s="42"/>
      <c r="BDM103" s="42"/>
      <c r="BDN103" s="43"/>
      <c r="BDO103" s="42"/>
      <c r="BDP103" s="42"/>
      <c r="BDQ103" s="42"/>
      <c r="BDR103" s="42"/>
      <c r="BDS103" s="42"/>
      <c r="BDT103" s="42"/>
      <c r="BDU103" s="42"/>
      <c r="BDV103" s="42"/>
      <c r="BDW103" s="42"/>
      <c r="BDX103" s="42"/>
      <c r="BDY103" s="42"/>
      <c r="BDZ103" s="42"/>
      <c r="BEA103" s="43"/>
      <c r="BEB103" s="42"/>
      <c r="BEC103" s="42"/>
      <c r="BED103" s="42"/>
      <c r="BEE103" s="42"/>
      <c r="BEF103" s="42"/>
      <c r="BEG103" s="42"/>
      <c r="BEH103" s="42"/>
      <c r="BEI103" s="42"/>
      <c r="BEJ103" s="42"/>
      <c r="BEK103" s="42"/>
      <c r="BEL103" s="42"/>
      <c r="BEM103" s="42"/>
      <c r="BEN103" s="43"/>
      <c r="BEO103" s="42"/>
      <c r="BEP103" s="42"/>
      <c r="BEQ103" s="42"/>
      <c r="BER103" s="42"/>
      <c r="BES103" s="42"/>
      <c r="BET103" s="42"/>
      <c r="BEU103" s="42"/>
      <c r="BEV103" s="42"/>
      <c r="BEW103" s="42"/>
      <c r="BEX103" s="42"/>
      <c r="BEY103" s="42"/>
      <c r="BEZ103" s="42"/>
      <c r="BFA103" s="43"/>
      <c r="BFB103" s="42"/>
      <c r="BFC103" s="42"/>
      <c r="BFD103" s="42"/>
      <c r="BFE103" s="42"/>
      <c r="BFF103" s="42"/>
      <c r="BFG103" s="42"/>
      <c r="BFH103" s="42"/>
      <c r="BFI103" s="42"/>
      <c r="BFJ103" s="42"/>
      <c r="BFK103" s="42"/>
      <c r="BFL103" s="42"/>
      <c r="BFM103" s="42"/>
      <c r="BFN103" s="43"/>
      <c r="BFO103" s="42"/>
      <c r="BFP103" s="42"/>
      <c r="BFQ103" s="42"/>
      <c r="BFR103" s="42"/>
      <c r="BFS103" s="42"/>
      <c r="BFT103" s="42"/>
      <c r="BFU103" s="42"/>
      <c r="BFV103" s="42"/>
      <c r="BFW103" s="42"/>
      <c r="BFX103" s="42"/>
      <c r="BFY103" s="42"/>
      <c r="BFZ103" s="42"/>
      <c r="BGA103" s="43"/>
      <c r="BGB103" s="42"/>
      <c r="BGC103" s="42"/>
      <c r="BGD103" s="42"/>
      <c r="BGE103" s="42"/>
      <c r="BGF103" s="42"/>
      <c r="BGG103" s="42"/>
      <c r="BGH103" s="42"/>
      <c r="BGI103" s="42"/>
      <c r="BGJ103" s="42"/>
      <c r="BGK103" s="42"/>
      <c r="BGL103" s="42"/>
      <c r="BGM103" s="42"/>
      <c r="BGN103" s="43"/>
      <c r="BGO103" s="42"/>
      <c r="BGP103" s="42"/>
      <c r="BGQ103" s="42"/>
      <c r="BGR103" s="42"/>
      <c r="BGS103" s="42"/>
      <c r="BGT103" s="42"/>
      <c r="BGU103" s="42"/>
      <c r="BGV103" s="42"/>
      <c r="BGW103" s="42"/>
      <c r="BGX103" s="42"/>
      <c r="BGY103" s="42"/>
      <c r="BGZ103" s="42"/>
      <c r="BHA103" s="43"/>
      <c r="BHB103" s="42"/>
      <c r="BHC103" s="42"/>
      <c r="BHD103" s="42"/>
      <c r="BHE103" s="42"/>
      <c r="BHF103" s="42"/>
      <c r="BHG103" s="42"/>
      <c r="BHH103" s="42"/>
      <c r="BHI103" s="42"/>
      <c r="BHJ103" s="42"/>
      <c r="BHK103" s="42"/>
      <c r="BHL103" s="42"/>
      <c r="BHM103" s="42"/>
      <c r="BHN103" s="43"/>
      <c r="BHO103" s="42"/>
      <c r="BHP103" s="42"/>
      <c r="BHQ103" s="42"/>
      <c r="BHR103" s="42"/>
      <c r="BHS103" s="42"/>
      <c r="BHT103" s="42"/>
      <c r="BHU103" s="42"/>
      <c r="BHV103" s="42"/>
      <c r="BHW103" s="42"/>
      <c r="BHX103" s="42"/>
      <c r="BHY103" s="42"/>
      <c r="BHZ103" s="42"/>
      <c r="BIA103" s="43"/>
      <c r="BIB103" s="42"/>
      <c r="BIC103" s="42"/>
      <c r="BID103" s="42"/>
      <c r="BIE103" s="42"/>
      <c r="BIF103" s="42"/>
      <c r="BIG103" s="42"/>
      <c r="BIH103" s="42"/>
      <c r="BII103" s="42"/>
      <c r="BIJ103" s="42"/>
      <c r="BIK103" s="42"/>
      <c r="BIL103" s="42"/>
      <c r="BIM103" s="42"/>
      <c r="BIN103" s="43"/>
      <c r="BIO103" s="42"/>
      <c r="BIP103" s="42"/>
      <c r="BIQ103" s="42"/>
      <c r="BIR103" s="42"/>
      <c r="BIS103" s="42"/>
      <c r="BIT103" s="42"/>
      <c r="BIU103" s="42"/>
      <c r="BIV103" s="42"/>
      <c r="BIW103" s="42"/>
      <c r="BIX103" s="42"/>
      <c r="BIY103" s="42"/>
      <c r="BIZ103" s="42"/>
      <c r="BJA103" s="43"/>
      <c r="BJB103" s="42"/>
      <c r="BJC103" s="42"/>
      <c r="BJD103" s="42"/>
      <c r="BJE103" s="42"/>
      <c r="BJF103" s="42"/>
      <c r="BJG103" s="42"/>
      <c r="BJH103" s="42"/>
      <c r="BJI103" s="42"/>
      <c r="BJJ103" s="42"/>
      <c r="BJK103" s="42"/>
      <c r="BJL103" s="42"/>
      <c r="BJM103" s="42"/>
      <c r="BJN103" s="43"/>
      <c r="BJO103" s="42"/>
      <c r="BJP103" s="42"/>
      <c r="BJQ103" s="42"/>
      <c r="BJR103" s="42"/>
      <c r="BJS103" s="42"/>
      <c r="BJT103" s="42"/>
      <c r="BJU103" s="42"/>
      <c r="BJV103" s="42"/>
      <c r="BJW103" s="42"/>
      <c r="BJX103" s="42"/>
      <c r="BJY103" s="42"/>
      <c r="BJZ103" s="42"/>
      <c r="BKA103" s="43"/>
      <c r="BKB103" s="42"/>
      <c r="BKC103" s="42"/>
      <c r="BKD103" s="42"/>
      <c r="BKE103" s="42"/>
      <c r="BKF103" s="42"/>
      <c r="BKG103" s="42"/>
      <c r="BKH103" s="42"/>
      <c r="BKI103" s="42"/>
      <c r="BKJ103" s="42"/>
      <c r="BKK103" s="42"/>
      <c r="BKL103" s="42"/>
      <c r="BKM103" s="42"/>
      <c r="BKN103" s="43"/>
      <c r="BKO103" s="42"/>
      <c r="BKP103" s="42"/>
      <c r="BKQ103" s="42"/>
      <c r="BKR103" s="42"/>
      <c r="BKS103" s="42"/>
      <c r="BKT103" s="42"/>
      <c r="BKU103" s="42"/>
      <c r="BKV103" s="42"/>
      <c r="BKW103" s="42"/>
      <c r="BKX103" s="42"/>
      <c r="BKY103" s="42"/>
      <c r="BKZ103" s="42"/>
      <c r="BLA103" s="43"/>
      <c r="BLB103" s="42"/>
      <c r="BLC103" s="42"/>
      <c r="BLD103" s="42"/>
      <c r="BLE103" s="42"/>
      <c r="BLF103" s="42"/>
      <c r="BLG103" s="42"/>
      <c r="BLH103" s="42"/>
      <c r="BLI103" s="42"/>
      <c r="BLJ103" s="42"/>
      <c r="BLK103" s="42"/>
      <c r="BLL103" s="42"/>
      <c r="BLM103" s="42"/>
      <c r="BLN103" s="43"/>
      <c r="BLO103" s="42"/>
      <c r="BLP103" s="42"/>
      <c r="BLQ103" s="42"/>
      <c r="BLR103" s="42"/>
      <c r="BLS103" s="42"/>
      <c r="BLT103" s="42"/>
      <c r="BLU103" s="42"/>
      <c r="BLV103" s="42"/>
      <c r="BLW103" s="42"/>
      <c r="BLX103" s="42"/>
      <c r="BLY103" s="42"/>
      <c r="BLZ103" s="42"/>
      <c r="BMA103" s="43"/>
      <c r="BMB103" s="42"/>
      <c r="BMC103" s="42"/>
      <c r="BMD103" s="42"/>
      <c r="BME103" s="42"/>
      <c r="BMF103" s="42"/>
      <c r="BMG103" s="42"/>
      <c r="BMH103" s="42"/>
      <c r="BMI103" s="42"/>
      <c r="BMJ103" s="42"/>
      <c r="BMK103" s="42"/>
      <c r="BML103" s="42"/>
      <c r="BMM103" s="42"/>
      <c r="BMN103" s="43"/>
      <c r="BMO103" s="42"/>
      <c r="BMP103" s="42"/>
      <c r="BMQ103" s="42"/>
      <c r="BMR103" s="42"/>
      <c r="BMS103" s="42"/>
      <c r="BMT103" s="42"/>
      <c r="BMU103" s="42"/>
      <c r="BMV103" s="42"/>
      <c r="BMW103" s="42"/>
      <c r="BMX103" s="42"/>
      <c r="BMY103" s="42"/>
      <c r="BMZ103" s="42"/>
      <c r="BNA103" s="43"/>
      <c r="BNB103" s="42"/>
      <c r="BNC103" s="42"/>
      <c r="BND103" s="42"/>
      <c r="BNE103" s="42"/>
      <c r="BNF103" s="42"/>
      <c r="BNG103" s="42"/>
      <c r="BNH103" s="42"/>
      <c r="BNI103" s="42"/>
      <c r="BNJ103" s="42"/>
      <c r="BNK103" s="42"/>
      <c r="BNL103" s="42"/>
      <c r="BNM103" s="42"/>
      <c r="BNN103" s="43"/>
      <c r="BNO103" s="42"/>
      <c r="BNP103" s="42"/>
      <c r="BNQ103" s="42"/>
      <c r="BNR103" s="42"/>
      <c r="BNS103" s="42"/>
      <c r="BNT103" s="42"/>
      <c r="BNU103" s="42"/>
      <c r="BNV103" s="42"/>
      <c r="BNW103" s="42"/>
      <c r="BNX103" s="42"/>
      <c r="BNY103" s="42"/>
      <c r="BNZ103" s="42"/>
      <c r="BOA103" s="43"/>
      <c r="BOB103" s="42"/>
      <c r="BOC103" s="42"/>
      <c r="BOD103" s="42"/>
      <c r="BOE103" s="42"/>
      <c r="BOF103" s="42"/>
      <c r="BOG103" s="42"/>
      <c r="BOH103" s="42"/>
      <c r="BOI103" s="42"/>
      <c r="BOJ103" s="42"/>
      <c r="BOK103" s="42"/>
      <c r="BOL103" s="42"/>
      <c r="BOM103" s="42"/>
      <c r="BON103" s="43"/>
      <c r="BOO103" s="42"/>
      <c r="BOP103" s="42"/>
      <c r="BOQ103" s="42"/>
      <c r="BOR103" s="42"/>
      <c r="BOS103" s="42"/>
      <c r="BOT103" s="42"/>
      <c r="BOU103" s="42"/>
      <c r="BOV103" s="42"/>
      <c r="BOW103" s="42"/>
      <c r="BOX103" s="42"/>
      <c r="BOY103" s="42"/>
      <c r="BOZ103" s="42"/>
      <c r="BPA103" s="43"/>
      <c r="BPB103" s="42"/>
      <c r="BPC103" s="42"/>
      <c r="BPD103" s="42"/>
      <c r="BPE103" s="42"/>
      <c r="BPF103" s="42"/>
      <c r="BPG103" s="42"/>
      <c r="BPH103" s="42"/>
      <c r="BPI103" s="42"/>
      <c r="BPJ103" s="42"/>
      <c r="BPK103" s="42"/>
      <c r="BPL103" s="42"/>
      <c r="BPM103" s="42"/>
      <c r="BPN103" s="43"/>
      <c r="BPO103" s="42"/>
      <c r="BPP103" s="42"/>
      <c r="BPQ103" s="42"/>
      <c r="BPR103" s="42"/>
      <c r="BPS103" s="42"/>
      <c r="BPT103" s="42"/>
      <c r="BPU103" s="42"/>
      <c r="BPV103" s="42"/>
      <c r="BPW103" s="42"/>
      <c r="BPX103" s="42"/>
      <c r="BPY103" s="42"/>
      <c r="BPZ103" s="42"/>
      <c r="BQA103" s="43"/>
      <c r="BQB103" s="42"/>
      <c r="BQC103" s="42"/>
      <c r="BQD103" s="42"/>
      <c r="BQE103" s="42"/>
      <c r="BQF103" s="42"/>
      <c r="BQG103" s="42"/>
      <c r="BQH103" s="42"/>
      <c r="BQI103" s="42"/>
      <c r="BQJ103" s="42"/>
      <c r="BQK103" s="42"/>
      <c r="BQL103" s="42"/>
      <c r="BQM103" s="42"/>
      <c r="BQN103" s="43"/>
      <c r="BQO103" s="42"/>
      <c r="BQP103" s="42"/>
      <c r="BQQ103" s="42"/>
      <c r="BQR103" s="42"/>
      <c r="BQS103" s="42"/>
      <c r="BQT103" s="42"/>
      <c r="BQU103" s="42"/>
      <c r="BQV103" s="42"/>
      <c r="BQW103" s="42"/>
      <c r="BQX103" s="42"/>
      <c r="BQY103" s="42"/>
      <c r="BQZ103" s="42"/>
      <c r="BRA103" s="43"/>
      <c r="BRB103" s="42"/>
      <c r="BRC103" s="42"/>
      <c r="BRD103" s="42"/>
      <c r="BRE103" s="42"/>
      <c r="BRF103" s="42"/>
      <c r="BRG103" s="42"/>
      <c r="BRH103" s="42"/>
      <c r="BRI103" s="42"/>
      <c r="BRJ103" s="42"/>
      <c r="BRK103" s="42"/>
      <c r="BRL103" s="42"/>
      <c r="BRM103" s="42"/>
      <c r="BRN103" s="43"/>
      <c r="BRO103" s="42"/>
      <c r="BRP103" s="42"/>
      <c r="BRQ103" s="42"/>
      <c r="BRR103" s="42"/>
      <c r="BRS103" s="42"/>
      <c r="BRT103" s="42"/>
      <c r="BRU103" s="42"/>
      <c r="BRV103" s="42"/>
      <c r="BRW103" s="42"/>
      <c r="BRX103" s="42"/>
      <c r="BRY103" s="42"/>
      <c r="BRZ103" s="42"/>
      <c r="BSA103" s="43"/>
      <c r="BSB103" s="42"/>
      <c r="BSC103" s="42"/>
      <c r="BSD103" s="42"/>
      <c r="BSE103" s="42"/>
      <c r="BSF103" s="42"/>
      <c r="BSG103" s="42"/>
      <c r="BSH103" s="42"/>
      <c r="BSI103" s="42"/>
      <c r="BSJ103" s="42"/>
      <c r="BSK103" s="42"/>
      <c r="BSL103" s="42"/>
      <c r="BSM103" s="42"/>
      <c r="BSN103" s="43"/>
      <c r="BSO103" s="42"/>
      <c r="BSP103" s="42"/>
      <c r="BSQ103" s="42"/>
      <c r="BSR103" s="42"/>
      <c r="BSS103" s="42"/>
      <c r="BST103" s="42"/>
      <c r="BSU103" s="42"/>
      <c r="BSV103" s="42"/>
      <c r="BSW103" s="42"/>
      <c r="BSX103" s="42"/>
      <c r="BSY103" s="42"/>
      <c r="BSZ103" s="42"/>
      <c r="BTA103" s="43"/>
      <c r="BTB103" s="42"/>
      <c r="BTC103" s="42"/>
      <c r="BTD103" s="42"/>
      <c r="BTE103" s="42"/>
      <c r="BTF103" s="42"/>
      <c r="BTG103" s="42"/>
      <c r="BTH103" s="42"/>
      <c r="BTI103" s="42"/>
      <c r="BTJ103" s="42"/>
      <c r="BTK103" s="42"/>
      <c r="BTL103" s="42"/>
      <c r="BTM103" s="42"/>
      <c r="BTN103" s="43"/>
      <c r="BTO103" s="42"/>
      <c r="BTP103" s="42"/>
      <c r="BTQ103" s="42"/>
      <c r="BTR103" s="42"/>
      <c r="BTS103" s="42"/>
      <c r="BTT103" s="42"/>
      <c r="BTU103" s="42"/>
      <c r="BTV103" s="42"/>
      <c r="BTW103" s="42"/>
      <c r="BTX103" s="42"/>
      <c r="BTY103" s="42"/>
      <c r="BTZ103" s="42"/>
      <c r="BUA103" s="43"/>
      <c r="BUB103" s="42"/>
      <c r="BUC103" s="42"/>
      <c r="BUD103" s="42"/>
      <c r="BUE103" s="42"/>
      <c r="BUF103" s="42"/>
      <c r="BUG103" s="42"/>
      <c r="BUH103" s="42"/>
      <c r="BUI103" s="42"/>
      <c r="BUJ103" s="42"/>
      <c r="BUK103" s="42"/>
      <c r="BUL103" s="42"/>
      <c r="BUM103" s="42"/>
      <c r="BUN103" s="43"/>
      <c r="BUO103" s="42"/>
      <c r="BUP103" s="42"/>
      <c r="BUQ103" s="42"/>
      <c r="BUR103" s="42"/>
      <c r="BUS103" s="42"/>
      <c r="BUT103" s="42"/>
      <c r="BUU103" s="42"/>
      <c r="BUV103" s="42"/>
      <c r="BUW103" s="42"/>
      <c r="BUX103" s="42"/>
      <c r="BUY103" s="42"/>
      <c r="BUZ103" s="42"/>
      <c r="BVA103" s="43"/>
      <c r="BVB103" s="42"/>
      <c r="BVC103" s="42"/>
      <c r="BVD103" s="42"/>
      <c r="BVE103" s="42"/>
      <c r="BVF103" s="42"/>
      <c r="BVG103" s="42"/>
      <c r="BVH103" s="42"/>
      <c r="BVI103" s="42"/>
      <c r="BVJ103" s="42"/>
      <c r="BVK103" s="42"/>
      <c r="BVL103" s="42"/>
      <c r="BVM103" s="42"/>
      <c r="BVN103" s="43"/>
      <c r="BVO103" s="42"/>
      <c r="BVP103" s="42"/>
      <c r="BVQ103" s="42"/>
      <c r="BVR103" s="42"/>
      <c r="BVS103" s="42"/>
      <c r="BVT103" s="42"/>
      <c r="BVU103" s="42"/>
      <c r="BVV103" s="42"/>
      <c r="BVW103" s="42"/>
      <c r="BVX103" s="42"/>
      <c r="BVY103" s="42"/>
      <c r="BVZ103" s="42"/>
      <c r="BWA103" s="43"/>
      <c r="BWB103" s="42"/>
      <c r="BWC103" s="42"/>
      <c r="BWD103" s="42"/>
      <c r="BWE103" s="42"/>
      <c r="BWF103" s="42"/>
      <c r="BWG103" s="42"/>
      <c r="BWH103" s="42"/>
      <c r="BWI103" s="42"/>
      <c r="BWJ103" s="42"/>
      <c r="BWK103" s="42"/>
      <c r="BWL103" s="42"/>
      <c r="BWM103" s="42"/>
      <c r="BWN103" s="43"/>
      <c r="BWO103" s="42"/>
      <c r="BWP103" s="42"/>
      <c r="BWQ103" s="42"/>
      <c r="BWR103" s="42"/>
      <c r="BWS103" s="42"/>
      <c r="BWT103" s="42"/>
      <c r="BWU103" s="42"/>
      <c r="BWV103" s="42"/>
      <c r="BWW103" s="42"/>
      <c r="BWX103" s="42"/>
      <c r="BWY103" s="42"/>
      <c r="BWZ103" s="42"/>
      <c r="BXA103" s="43"/>
      <c r="BXB103" s="42"/>
      <c r="BXC103" s="42"/>
      <c r="BXD103" s="42"/>
      <c r="BXE103" s="42"/>
      <c r="BXF103" s="42"/>
      <c r="BXG103" s="42"/>
      <c r="BXH103" s="42"/>
      <c r="BXI103" s="42"/>
      <c r="BXJ103" s="42"/>
      <c r="BXK103" s="42"/>
      <c r="BXL103" s="42"/>
      <c r="BXM103" s="42"/>
      <c r="BXN103" s="43"/>
      <c r="BXO103" s="42"/>
      <c r="BXP103" s="42"/>
      <c r="BXQ103" s="42"/>
      <c r="BXR103" s="42"/>
      <c r="BXS103" s="42"/>
      <c r="BXT103" s="42"/>
      <c r="BXU103" s="42"/>
      <c r="BXV103" s="42"/>
      <c r="BXW103" s="42"/>
      <c r="BXX103" s="42"/>
      <c r="BXY103" s="42"/>
      <c r="BXZ103" s="42"/>
      <c r="BYA103" s="43"/>
      <c r="BYB103" s="42"/>
      <c r="BYC103" s="42"/>
      <c r="BYD103" s="42"/>
      <c r="BYE103" s="42"/>
      <c r="BYF103" s="42"/>
      <c r="BYG103" s="42"/>
      <c r="BYH103" s="42"/>
      <c r="BYI103" s="42"/>
      <c r="BYJ103" s="42"/>
      <c r="BYK103" s="42"/>
      <c r="BYL103" s="42"/>
      <c r="BYM103" s="42"/>
      <c r="BYN103" s="43"/>
      <c r="BYO103" s="42"/>
      <c r="BYP103" s="42"/>
      <c r="BYQ103" s="42"/>
      <c r="BYR103" s="42"/>
      <c r="BYS103" s="42"/>
      <c r="BYT103" s="42"/>
      <c r="BYU103" s="42"/>
      <c r="BYV103" s="42"/>
      <c r="BYW103" s="42"/>
      <c r="BYX103" s="42"/>
      <c r="BYY103" s="42"/>
      <c r="BYZ103" s="42"/>
      <c r="BZA103" s="43"/>
      <c r="BZB103" s="42"/>
      <c r="BZC103" s="42"/>
      <c r="BZD103" s="42"/>
      <c r="BZE103" s="42"/>
      <c r="BZF103" s="42"/>
      <c r="BZG103" s="42"/>
      <c r="BZH103" s="42"/>
      <c r="BZI103" s="42"/>
      <c r="BZJ103" s="42"/>
      <c r="BZK103" s="42"/>
      <c r="BZL103" s="42"/>
      <c r="BZM103" s="42"/>
      <c r="BZN103" s="43"/>
      <c r="BZO103" s="42"/>
      <c r="BZP103" s="42"/>
      <c r="BZQ103" s="42"/>
      <c r="BZR103" s="42"/>
      <c r="BZS103" s="42"/>
      <c r="BZT103" s="42"/>
      <c r="BZU103" s="42"/>
      <c r="BZV103" s="42"/>
      <c r="BZW103" s="42"/>
      <c r="BZX103" s="42"/>
      <c r="BZY103" s="42"/>
      <c r="BZZ103" s="42"/>
      <c r="CAA103" s="43"/>
      <c r="CAB103" s="42"/>
      <c r="CAC103" s="42"/>
      <c r="CAD103" s="42"/>
      <c r="CAE103" s="42"/>
      <c r="CAF103" s="42"/>
      <c r="CAG103" s="42"/>
      <c r="CAH103" s="42"/>
      <c r="CAI103" s="42"/>
      <c r="CAJ103" s="42"/>
      <c r="CAK103" s="42"/>
      <c r="CAL103" s="42"/>
      <c r="CAM103" s="42"/>
      <c r="CAN103" s="43"/>
      <c r="CAO103" s="42"/>
      <c r="CAP103" s="42"/>
      <c r="CAQ103" s="42"/>
      <c r="CAR103" s="42"/>
      <c r="CAS103" s="42"/>
      <c r="CAT103" s="42"/>
      <c r="CAU103" s="42"/>
      <c r="CAV103" s="42"/>
      <c r="CAW103" s="42"/>
      <c r="CAX103" s="42"/>
      <c r="CAY103" s="42"/>
      <c r="CAZ103" s="42"/>
      <c r="CBA103" s="43"/>
      <c r="CBB103" s="42"/>
      <c r="CBC103" s="42"/>
      <c r="CBD103" s="42"/>
      <c r="CBE103" s="42"/>
      <c r="CBF103" s="42"/>
      <c r="CBG103" s="42"/>
      <c r="CBH103" s="42"/>
      <c r="CBI103" s="42"/>
      <c r="CBJ103" s="42"/>
      <c r="CBK103" s="42"/>
      <c r="CBL103" s="42"/>
      <c r="CBM103" s="42"/>
      <c r="CBN103" s="43"/>
      <c r="CBO103" s="42"/>
      <c r="CBP103" s="42"/>
      <c r="CBQ103" s="42"/>
      <c r="CBR103" s="42"/>
      <c r="CBS103" s="42"/>
      <c r="CBT103" s="42"/>
      <c r="CBU103" s="42"/>
      <c r="CBV103" s="42"/>
      <c r="CBW103" s="42"/>
      <c r="CBX103" s="42"/>
      <c r="CBY103" s="42"/>
      <c r="CBZ103" s="42"/>
      <c r="CCA103" s="43"/>
      <c r="CCB103" s="42"/>
      <c r="CCC103" s="42"/>
      <c r="CCD103" s="42"/>
      <c r="CCE103" s="42"/>
      <c r="CCF103" s="42"/>
      <c r="CCG103" s="42"/>
      <c r="CCH103" s="42"/>
      <c r="CCI103" s="42"/>
      <c r="CCJ103" s="42"/>
      <c r="CCK103" s="42"/>
      <c r="CCL103" s="42"/>
      <c r="CCM103" s="42"/>
      <c r="CCN103" s="43"/>
      <c r="CCO103" s="42"/>
      <c r="CCP103" s="42"/>
      <c r="CCQ103" s="42"/>
      <c r="CCR103" s="42"/>
      <c r="CCS103" s="42"/>
      <c r="CCT103" s="42"/>
      <c r="CCU103" s="42"/>
      <c r="CCV103" s="42"/>
      <c r="CCW103" s="42"/>
      <c r="CCX103" s="42"/>
      <c r="CCY103" s="42"/>
      <c r="CCZ103" s="42"/>
      <c r="CDA103" s="43"/>
      <c r="CDB103" s="42"/>
      <c r="CDC103" s="42"/>
      <c r="CDD103" s="42"/>
      <c r="CDE103" s="42"/>
      <c r="CDF103" s="42"/>
      <c r="CDG103" s="42"/>
      <c r="CDH103" s="42"/>
      <c r="CDI103" s="42"/>
      <c r="CDJ103" s="42"/>
      <c r="CDK103" s="42"/>
      <c r="CDL103" s="42"/>
      <c r="CDM103" s="42"/>
      <c r="CDN103" s="43"/>
      <c r="CDO103" s="42"/>
      <c r="CDP103" s="42"/>
      <c r="CDQ103" s="42"/>
      <c r="CDR103" s="42"/>
      <c r="CDS103" s="42"/>
      <c r="CDT103" s="42"/>
      <c r="CDU103" s="42"/>
      <c r="CDV103" s="42"/>
      <c r="CDW103" s="42"/>
      <c r="CDX103" s="42"/>
      <c r="CDY103" s="42"/>
      <c r="CDZ103" s="42"/>
      <c r="CEA103" s="43"/>
      <c r="CEB103" s="42"/>
      <c r="CEC103" s="42"/>
      <c r="CED103" s="42"/>
      <c r="CEE103" s="42"/>
      <c r="CEF103" s="42"/>
      <c r="CEG103" s="42"/>
      <c r="CEH103" s="42"/>
      <c r="CEI103" s="42"/>
      <c r="CEJ103" s="42"/>
      <c r="CEK103" s="42"/>
      <c r="CEL103" s="42"/>
      <c r="CEM103" s="42"/>
      <c r="CEN103" s="43"/>
      <c r="CEO103" s="42"/>
      <c r="CEP103" s="42"/>
      <c r="CEQ103" s="42"/>
      <c r="CER103" s="42"/>
      <c r="CES103" s="42"/>
      <c r="CET103" s="42"/>
      <c r="CEU103" s="42"/>
      <c r="CEV103" s="42"/>
      <c r="CEW103" s="42"/>
      <c r="CEX103" s="42"/>
      <c r="CEY103" s="42"/>
      <c r="CEZ103" s="42"/>
      <c r="CFA103" s="43"/>
      <c r="CFB103" s="42"/>
      <c r="CFC103" s="42"/>
      <c r="CFD103" s="42"/>
      <c r="CFE103" s="42"/>
      <c r="CFF103" s="42"/>
      <c r="CFG103" s="42"/>
      <c r="CFH103" s="42"/>
      <c r="CFI103" s="42"/>
      <c r="CFJ103" s="42"/>
      <c r="CFK103" s="42"/>
      <c r="CFL103" s="42"/>
      <c r="CFM103" s="42"/>
      <c r="CFN103" s="43"/>
      <c r="CFO103" s="42"/>
      <c r="CFP103" s="42"/>
      <c r="CFQ103" s="42"/>
      <c r="CFR103" s="42"/>
      <c r="CFS103" s="42"/>
      <c r="CFT103" s="42"/>
      <c r="CFU103" s="42"/>
      <c r="CFV103" s="42"/>
      <c r="CFW103" s="42"/>
      <c r="CFX103" s="42"/>
      <c r="CFY103" s="42"/>
      <c r="CFZ103" s="42"/>
      <c r="CGA103" s="43"/>
      <c r="CGB103" s="42"/>
      <c r="CGC103" s="42"/>
      <c r="CGD103" s="42"/>
      <c r="CGE103" s="42"/>
      <c r="CGF103" s="42"/>
      <c r="CGG103" s="42"/>
      <c r="CGH103" s="42"/>
      <c r="CGI103" s="42"/>
      <c r="CGJ103" s="42"/>
      <c r="CGK103" s="42"/>
      <c r="CGL103" s="42"/>
      <c r="CGM103" s="42"/>
      <c r="CGN103" s="43"/>
      <c r="CGO103" s="42"/>
      <c r="CGP103" s="42"/>
      <c r="CGQ103" s="42"/>
      <c r="CGR103" s="42"/>
      <c r="CGS103" s="42"/>
      <c r="CGT103" s="42"/>
      <c r="CGU103" s="42"/>
      <c r="CGV103" s="42"/>
      <c r="CGW103" s="42"/>
      <c r="CGX103" s="42"/>
      <c r="CGY103" s="42"/>
      <c r="CGZ103" s="42"/>
      <c r="CHA103" s="43"/>
      <c r="CHB103" s="42"/>
      <c r="CHC103" s="42"/>
      <c r="CHD103" s="42"/>
      <c r="CHE103" s="42"/>
      <c r="CHF103" s="42"/>
      <c r="CHG103" s="42"/>
      <c r="CHH103" s="42"/>
      <c r="CHI103" s="42"/>
      <c r="CHJ103" s="42"/>
      <c r="CHK103" s="42"/>
      <c r="CHL103" s="42"/>
      <c r="CHM103" s="42"/>
      <c r="CHN103" s="43"/>
      <c r="CHO103" s="42"/>
      <c r="CHP103" s="42"/>
      <c r="CHQ103" s="42"/>
      <c r="CHR103" s="42"/>
      <c r="CHS103" s="42"/>
      <c r="CHT103" s="42"/>
      <c r="CHU103" s="42"/>
      <c r="CHV103" s="42"/>
      <c r="CHW103" s="42"/>
      <c r="CHX103" s="42"/>
      <c r="CHY103" s="42"/>
      <c r="CHZ103" s="42"/>
      <c r="CIA103" s="43"/>
      <c r="CIB103" s="42"/>
      <c r="CIC103" s="42"/>
      <c r="CID103" s="42"/>
      <c r="CIE103" s="42"/>
      <c r="CIF103" s="42"/>
      <c r="CIG103" s="42"/>
      <c r="CIH103" s="42"/>
      <c r="CII103" s="42"/>
      <c r="CIJ103" s="42"/>
      <c r="CIK103" s="42"/>
      <c r="CIL103" s="42"/>
      <c r="CIM103" s="42"/>
      <c r="CIN103" s="43"/>
      <c r="CIO103" s="42"/>
      <c r="CIP103" s="42"/>
      <c r="CIQ103" s="42"/>
      <c r="CIR103" s="42"/>
      <c r="CIS103" s="42"/>
      <c r="CIT103" s="42"/>
      <c r="CIU103" s="42"/>
      <c r="CIV103" s="42"/>
      <c r="CIW103" s="42"/>
      <c r="CIX103" s="42"/>
      <c r="CIY103" s="42"/>
      <c r="CIZ103" s="42"/>
      <c r="CJA103" s="43"/>
      <c r="CJB103" s="42"/>
      <c r="CJC103" s="42"/>
      <c r="CJD103" s="42"/>
      <c r="CJE103" s="42"/>
      <c r="CJF103" s="42"/>
      <c r="CJG103" s="42"/>
      <c r="CJH103" s="42"/>
      <c r="CJI103" s="42"/>
      <c r="CJJ103" s="42"/>
      <c r="CJK103" s="42"/>
      <c r="CJL103" s="42"/>
      <c r="CJM103" s="42"/>
      <c r="CJN103" s="43"/>
      <c r="CJO103" s="42"/>
      <c r="CJP103" s="42"/>
      <c r="CJQ103" s="42"/>
      <c r="CJR103" s="42"/>
      <c r="CJS103" s="42"/>
      <c r="CJT103" s="42"/>
      <c r="CJU103" s="42"/>
      <c r="CJV103" s="42"/>
      <c r="CJW103" s="42"/>
      <c r="CJX103" s="42"/>
      <c r="CJY103" s="42"/>
      <c r="CJZ103" s="42"/>
      <c r="CKA103" s="43"/>
      <c r="CKB103" s="42"/>
      <c r="CKC103" s="42"/>
      <c r="CKD103" s="42"/>
      <c r="CKE103" s="42"/>
      <c r="CKF103" s="42"/>
      <c r="CKG103" s="42"/>
      <c r="CKH103" s="42"/>
      <c r="CKI103" s="42"/>
      <c r="CKJ103" s="42"/>
      <c r="CKK103" s="42"/>
      <c r="CKL103" s="42"/>
      <c r="CKM103" s="42"/>
      <c r="CKN103" s="43"/>
      <c r="CKO103" s="42"/>
      <c r="CKP103" s="42"/>
      <c r="CKQ103" s="42"/>
      <c r="CKR103" s="42"/>
      <c r="CKS103" s="42"/>
      <c r="CKT103" s="42"/>
      <c r="CKU103" s="42"/>
      <c r="CKV103" s="42"/>
      <c r="CKW103" s="42"/>
      <c r="CKX103" s="42"/>
      <c r="CKY103" s="42"/>
      <c r="CKZ103" s="42"/>
      <c r="CLA103" s="43"/>
      <c r="CLB103" s="42"/>
      <c r="CLC103" s="42"/>
      <c r="CLD103" s="42"/>
      <c r="CLE103" s="42"/>
      <c r="CLF103" s="42"/>
      <c r="CLG103" s="42"/>
      <c r="CLH103" s="42"/>
      <c r="CLI103" s="42"/>
      <c r="CLJ103" s="42"/>
      <c r="CLK103" s="42"/>
      <c r="CLL103" s="42"/>
      <c r="CLM103" s="42"/>
      <c r="CLN103" s="43"/>
      <c r="CLO103" s="42"/>
      <c r="CLP103" s="42"/>
      <c r="CLQ103" s="42"/>
      <c r="CLR103" s="42"/>
      <c r="CLS103" s="42"/>
      <c r="CLT103" s="42"/>
      <c r="CLU103" s="42"/>
      <c r="CLV103" s="42"/>
      <c r="CLW103" s="42"/>
      <c r="CLX103" s="42"/>
      <c r="CLY103" s="42"/>
      <c r="CLZ103" s="42"/>
      <c r="CMA103" s="43"/>
      <c r="CMB103" s="42"/>
      <c r="CMC103" s="42"/>
      <c r="CMD103" s="42"/>
      <c r="CME103" s="42"/>
      <c r="CMF103" s="42"/>
      <c r="CMG103" s="42"/>
      <c r="CMH103" s="42"/>
      <c r="CMI103" s="42"/>
      <c r="CMJ103" s="42"/>
      <c r="CMK103" s="42"/>
      <c r="CML103" s="42"/>
      <c r="CMM103" s="42"/>
      <c r="CMN103" s="43"/>
      <c r="CMO103" s="42"/>
      <c r="CMP103" s="42"/>
      <c r="CMQ103" s="42"/>
      <c r="CMR103" s="42"/>
      <c r="CMS103" s="42"/>
      <c r="CMT103" s="42"/>
      <c r="CMU103" s="42"/>
      <c r="CMV103" s="42"/>
      <c r="CMW103" s="42"/>
      <c r="CMX103" s="42"/>
      <c r="CMY103" s="42"/>
      <c r="CMZ103" s="42"/>
      <c r="CNA103" s="43"/>
      <c r="CNB103" s="42"/>
      <c r="CNC103" s="42"/>
      <c r="CND103" s="42"/>
      <c r="CNE103" s="42"/>
      <c r="CNF103" s="42"/>
      <c r="CNG103" s="42"/>
      <c r="CNH103" s="42"/>
      <c r="CNI103" s="42"/>
      <c r="CNJ103" s="42"/>
      <c r="CNK103" s="42"/>
      <c r="CNL103" s="42"/>
      <c r="CNM103" s="42"/>
      <c r="CNN103" s="43"/>
      <c r="CNO103" s="42"/>
      <c r="CNP103" s="42"/>
      <c r="CNQ103" s="42"/>
      <c r="CNR103" s="42"/>
      <c r="CNS103" s="42"/>
      <c r="CNT103" s="42"/>
      <c r="CNU103" s="42"/>
      <c r="CNV103" s="42"/>
      <c r="CNW103" s="42"/>
      <c r="CNX103" s="42"/>
      <c r="CNY103" s="42"/>
      <c r="CNZ103" s="42"/>
      <c r="COA103" s="43"/>
      <c r="COB103" s="42"/>
      <c r="COC103" s="42"/>
      <c r="COD103" s="42"/>
      <c r="COE103" s="42"/>
      <c r="COF103" s="42"/>
      <c r="COG103" s="42"/>
      <c r="COH103" s="42"/>
      <c r="COI103" s="42"/>
      <c r="COJ103" s="42"/>
      <c r="COK103" s="42"/>
      <c r="COL103" s="42"/>
      <c r="COM103" s="42"/>
      <c r="CON103" s="43"/>
      <c r="COO103" s="42"/>
      <c r="COP103" s="42"/>
      <c r="COQ103" s="42"/>
      <c r="COR103" s="42"/>
      <c r="COS103" s="42"/>
      <c r="COT103" s="42"/>
      <c r="COU103" s="42"/>
      <c r="COV103" s="42"/>
      <c r="COW103" s="42"/>
      <c r="COX103" s="42"/>
      <c r="COY103" s="42"/>
      <c r="COZ103" s="42"/>
      <c r="CPA103" s="43"/>
      <c r="CPB103" s="42"/>
      <c r="CPC103" s="42"/>
      <c r="CPD103" s="42"/>
      <c r="CPE103" s="42"/>
      <c r="CPF103" s="42"/>
      <c r="CPG103" s="42"/>
      <c r="CPH103" s="42"/>
      <c r="CPI103" s="42"/>
      <c r="CPJ103" s="42"/>
      <c r="CPK103" s="42"/>
      <c r="CPL103" s="42"/>
      <c r="CPM103" s="42"/>
      <c r="CPN103" s="43"/>
      <c r="CPO103" s="42"/>
      <c r="CPP103" s="42"/>
      <c r="CPQ103" s="42"/>
      <c r="CPR103" s="42"/>
      <c r="CPS103" s="42"/>
      <c r="CPT103" s="42"/>
      <c r="CPU103" s="42"/>
      <c r="CPV103" s="42"/>
      <c r="CPW103" s="42"/>
      <c r="CPX103" s="42"/>
      <c r="CPY103" s="42"/>
      <c r="CPZ103" s="42"/>
      <c r="CQA103" s="43"/>
      <c r="CQB103" s="42"/>
      <c r="CQC103" s="42"/>
      <c r="CQD103" s="42"/>
      <c r="CQE103" s="42"/>
      <c r="CQF103" s="42"/>
      <c r="CQG103" s="42"/>
      <c r="CQH103" s="42"/>
      <c r="CQI103" s="42"/>
      <c r="CQJ103" s="42"/>
      <c r="CQK103" s="42"/>
      <c r="CQL103" s="42"/>
      <c r="CQM103" s="42"/>
      <c r="CQN103" s="43"/>
      <c r="CQO103" s="42"/>
      <c r="CQP103" s="42"/>
      <c r="CQQ103" s="42"/>
      <c r="CQR103" s="42"/>
      <c r="CQS103" s="42"/>
      <c r="CQT103" s="42"/>
      <c r="CQU103" s="42"/>
      <c r="CQV103" s="42"/>
      <c r="CQW103" s="42"/>
      <c r="CQX103" s="42"/>
      <c r="CQY103" s="42"/>
      <c r="CQZ103" s="42"/>
      <c r="CRA103" s="43"/>
      <c r="CRB103" s="42"/>
      <c r="CRC103" s="42"/>
      <c r="CRD103" s="42"/>
      <c r="CRE103" s="42"/>
      <c r="CRF103" s="42"/>
      <c r="CRG103" s="42"/>
      <c r="CRH103" s="42"/>
      <c r="CRI103" s="42"/>
      <c r="CRJ103" s="42"/>
      <c r="CRK103" s="42"/>
      <c r="CRL103" s="42"/>
      <c r="CRM103" s="42"/>
      <c r="CRN103" s="43"/>
      <c r="CRO103" s="42"/>
      <c r="CRP103" s="42"/>
      <c r="CRQ103" s="42"/>
      <c r="CRR103" s="42"/>
      <c r="CRS103" s="42"/>
      <c r="CRT103" s="42"/>
      <c r="CRU103" s="42"/>
      <c r="CRV103" s="42"/>
      <c r="CRW103" s="42"/>
      <c r="CRX103" s="42"/>
      <c r="CRY103" s="42"/>
      <c r="CRZ103" s="42"/>
      <c r="CSA103" s="43"/>
      <c r="CSB103" s="42"/>
      <c r="CSC103" s="42"/>
      <c r="CSD103" s="42"/>
      <c r="CSE103" s="42"/>
      <c r="CSF103" s="42"/>
      <c r="CSG103" s="42"/>
      <c r="CSH103" s="42"/>
      <c r="CSI103" s="42"/>
      <c r="CSJ103" s="42"/>
      <c r="CSK103" s="42"/>
      <c r="CSL103" s="42"/>
      <c r="CSM103" s="42"/>
      <c r="CSN103" s="43"/>
      <c r="CSO103" s="42"/>
      <c r="CSP103" s="42"/>
      <c r="CSQ103" s="42"/>
      <c r="CSR103" s="42"/>
      <c r="CSS103" s="42"/>
      <c r="CST103" s="42"/>
      <c r="CSU103" s="42"/>
      <c r="CSV103" s="42"/>
      <c r="CSW103" s="42"/>
      <c r="CSX103" s="42"/>
      <c r="CSY103" s="42"/>
      <c r="CSZ103" s="42"/>
      <c r="CTA103" s="43"/>
      <c r="CTB103" s="42"/>
      <c r="CTC103" s="42"/>
      <c r="CTD103" s="42"/>
      <c r="CTE103" s="42"/>
      <c r="CTF103" s="42"/>
      <c r="CTG103" s="42"/>
      <c r="CTH103" s="42"/>
      <c r="CTI103" s="42"/>
      <c r="CTJ103" s="42"/>
      <c r="CTK103" s="42"/>
      <c r="CTL103" s="42"/>
      <c r="CTM103" s="42"/>
      <c r="CTN103" s="43"/>
      <c r="CTO103" s="42"/>
      <c r="CTP103" s="42"/>
      <c r="CTQ103" s="42"/>
      <c r="CTR103" s="42"/>
      <c r="CTS103" s="42"/>
      <c r="CTT103" s="42"/>
      <c r="CTU103" s="42"/>
      <c r="CTV103" s="42"/>
      <c r="CTW103" s="42"/>
      <c r="CTX103" s="42"/>
      <c r="CTY103" s="42"/>
      <c r="CTZ103" s="42"/>
      <c r="CUA103" s="43"/>
      <c r="CUB103" s="42"/>
      <c r="CUC103" s="42"/>
      <c r="CUD103" s="42"/>
      <c r="CUE103" s="42"/>
      <c r="CUF103" s="42"/>
      <c r="CUG103" s="42"/>
      <c r="CUH103" s="42"/>
      <c r="CUI103" s="42"/>
      <c r="CUJ103" s="42"/>
      <c r="CUK103" s="42"/>
      <c r="CUL103" s="42"/>
      <c r="CUM103" s="42"/>
      <c r="CUN103" s="43"/>
      <c r="CUO103" s="42"/>
      <c r="CUP103" s="42"/>
      <c r="CUQ103" s="42"/>
      <c r="CUR103" s="42"/>
      <c r="CUS103" s="42"/>
      <c r="CUT103" s="42"/>
      <c r="CUU103" s="42"/>
      <c r="CUV103" s="42"/>
      <c r="CUW103" s="42"/>
      <c r="CUX103" s="42"/>
      <c r="CUY103" s="42"/>
      <c r="CUZ103" s="42"/>
      <c r="CVA103" s="43"/>
      <c r="CVB103" s="42"/>
      <c r="CVC103" s="42"/>
      <c r="CVD103" s="42"/>
      <c r="CVE103" s="42"/>
      <c r="CVF103" s="42"/>
      <c r="CVG103" s="42"/>
      <c r="CVH103" s="42"/>
      <c r="CVI103" s="42"/>
      <c r="CVJ103" s="42"/>
      <c r="CVK103" s="42"/>
      <c r="CVL103" s="42"/>
      <c r="CVM103" s="42"/>
      <c r="CVN103" s="43"/>
      <c r="CVO103" s="42"/>
      <c r="CVP103" s="42"/>
      <c r="CVQ103" s="42"/>
      <c r="CVR103" s="42"/>
      <c r="CVS103" s="42"/>
      <c r="CVT103" s="42"/>
      <c r="CVU103" s="42"/>
      <c r="CVV103" s="42"/>
      <c r="CVW103" s="42"/>
      <c r="CVX103" s="42"/>
      <c r="CVY103" s="42"/>
      <c r="CVZ103" s="42"/>
      <c r="CWA103" s="43"/>
      <c r="CWB103" s="42"/>
      <c r="CWC103" s="42"/>
      <c r="CWD103" s="42"/>
      <c r="CWE103" s="42"/>
      <c r="CWF103" s="42"/>
      <c r="CWG103" s="42"/>
      <c r="CWH103" s="42"/>
      <c r="CWI103" s="42"/>
      <c r="CWJ103" s="42"/>
      <c r="CWK103" s="42"/>
      <c r="CWL103" s="42"/>
      <c r="CWM103" s="42"/>
      <c r="CWN103" s="43"/>
      <c r="CWO103" s="42"/>
      <c r="CWP103" s="42"/>
      <c r="CWQ103" s="42"/>
      <c r="CWR103" s="42"/>
      <c r="CWS103" s="42"/>
      <c r="CWT103" s="42"/>
      <c r="CWU103" s="42"/>
      <c r="CWV103" s="42"/>
      <c r="CWW103" s="42"/>
      <c r="CWX103" s="42"/>
      <c r="CWY103" s="42"/>
      <c r="CWZ103" s="42"/>
      <c r="CXA103" s="43"/>
      <c r="CXB103" s="42"/>
      <c r="CXC103" s="42"/>
      <c r="CXD103" s="42"/>
      <c r="CXE103" s="42"/>
      <c r="CXF103" s="42"/>
      <c r="CXG103" s="42"/>
      <c r="CXH103" s="42"/>
      <c r="CXI103" s="42"/>
      <c r="CXJ103" s="42"/>
      <c r="CXK103" s="42"/>
      <c r="CXL103" s="42"/>
      <c r="CXM103" s="42"/>
      <c r="CXN103" s="43"/>
      <c r="CXO103" s="42"/>
      <c r="CXP103" s="42"/>
      <c r="CXQ103" s="42"/>
      <c r="CXR103" s="42"/>
      <c r="CXS103" s="42"/>
      <c r="CXT103" s="42"/>
      <c r="CXU103" s="42"/>
      <c r="CXV103" s="42"/>
      <c r="CXW103" s="42"/>
      <c r="CXX103" s="42"/>
      <c r="CXY103" s="42"/>
      <c r="CXZ103" s="42"/>
      <c r="CYA103" s="43"/>
      <c r="CYB103" s="42"/>
      <c r="CYC103" s="42"/>
      <c r="CYD103" s="42"/>
      <c r="CYE103" s="42"/>
      <c r="CYF103" s="42"/>
      <c r="CYG103" s="42"/>
      <c r="CYH103" s="42"/>
      <c r="CYI103" s="42"/>
      <c r="CYJ103" s="42"/>
      <c r="CYK103" s="42"/>
      <c r="CYL103" s="42"/>
      <c r="CYM103" s="42"/>
      <c r="CYN103" s="43"/>
      <c r="CYO103" s="42"/>
      <c r="CYP103" s="42"/>
      <c r="CYQ103" s="42"/>
      <c r="CYR103" s="42"/>
      <c r="CYS103" s="42"/>
      <c r="CYT103" s="42"/>
      <c r="CYU103" s="42"/>
      <c r="CYV103" s="42"/>
      <c r="CYW103" s="42"/>
      <c r="CYX103" s="42"/>
      <c r="CYY103" s="42"/>
      <c r="CYZ103" s="42"/>
      <c r="CZA103" s="43"/>
      <c r="CZB103" s="42"/>
      <c r="CZC103" s="42"/>
      <c r="CZD103" s="42"/>
      <c r="CZE103" s="42"/>
      <c r="CZF103" s="42"/>
      <c r="CZG103" s="42"/>
      <c r="CZH103" s="42"/>
      <c r="CZI103" s="42"/>
      <c r="CZJ103" s="42"/>
      <c r="CZK103" s="42"/>
      <c r="CZL103" s="42"/>
      <c r="CZM103" s="42"/>
      <c r="CZN103" s="43"/>
      <c r="CZO103" s="42"/>
      <c r="CZP103" s="42"/>
      <c r="CZQ103" s="42"/>
      <c r="CZR103" s="42"/>
      <c r="CZS103" s="42"/>
      <c r="CZT103" s="42"/>
      <c r="CZU103" s="42"/>
      <c r="CZV103" s="42"/>
      <c r="CZW103" s="42"/>
      <c r="CZX103" s="42"/>
      <c r="CZY103" s="42"/>
      <c r="CZZ103" s="42"/>
      <c r="DAA103" s="43"/>
      <c r="DAB103" s="42"/>
      <c r="DAC103" s="42"/>
      <c r="DAD103" s="42"/>
      <c r="DAE103" s="42"/>
      <c r="DAF103" s="42"/>
      <c r="DAG103" s="42"/>
      <c r="DAH103" s="42"/>
      <c r="DAI103" s="42"/>
      <c r="DAJ103" s="42"/>
      <c r="DAK103" s="42"/>
      <c r="DAL103" s="42"/>
      <c r="DAM103" s="42"/>
      <c r="DAN103" s="43"/>
      <c r="DAO103" s="42"/>
      <c r="DAP103" s="42"/>
      <c r="DAQ103" s="42"/>
      <c r="DAR103" s="42"/>
      <c r="DAS103" s="42"/>
      <c r="DAT103" s="42"/>
      <c r="DAU103" s="42"/>
      <c r="DAV103" s="42"/>
      <c r="DAW103" s="42"/>
      <c r="DAX103" s="42"/>
      <c r="DAY103" s="42"/>
      <c r="DAZ103" s="42"/>
      <c r="DBA103" s="43"/>
      <c r="DBB103" s="42"/>
      <c r="DBC103" s="42"/>
      <c r="DBD103" s="42"/>
      <c r="DBE103" s="42"/>
      <c r="DBF103" s="42"/>
      <c r="DBG103" s="42"/>
      <c r="DBH103" s="42"/>
      <c r="DBI103" s="42"/>
      <c r="DBJ103" s="42"/>
      <c r="DBK103" s="42"/>
      <c r="DBL103" s="42"/>
      <c r="DBM103" s="42"/>
      <c r="DBN103" s="43"/>
      <c r="DBO103" s="42"/>
      <c r="DBP103" s="42"/>
      <c r="DBQ103" s="42"/>
      <c r="DBR103" s="42"/>
      <c r="DBS103" s="42"/>
      <c r="DBT103" s="42"/>
      <c r="DBU103" s="42"/>
      <c r="DBV103" s="42"/>
      <c r="DBW103" s="42"/>
      <c r="DBX103" s="42"/>
      <c r="DBY103" s="42"/>
      <c r="DBZ103" s="42"/>
      <c r="DCA103" s="43"/>
      <c r="DCB103" s="42"/>
      <c r="DCC103" s="42"/>
      <c r="DCD103" s="42"/>
      <c r="DCE103" s="42"/>
      <c r="DCF103" s="42"/>
      <c r="DCG103" s="42"/>
      <c r="DCH103" s="42"/>
      <c r="DCI103" s="42"/>
      <c r="DCJ103" s="42"/>
      <c r="DCK103" s="42"/>
      <c r="DCL103" s="42"/>
      <c r="DCM103" s="42"/>
      <c r="DCN103" s="43"/>
      <c r="DCO103" s="42"/>
      <c r="DCP103" s="42"/>
      <c r="DCQ103" s="42"/>
      <c r="DCR103" s="42"/>
      <c r="DCS103" s="42"/>
      <c r="DCT103" s="42"/>
      <c r="DCU103" s="42"/>
      <c r="DCV103" s="42"/>
      <c r="DCW103" s="42"/>
      <c r="DCX103" s="42"/>
      <c r="DCY103" s="42"/>
      <c r="DCZ103" s="42"/>
      <c r="DDA103" s="43"/>
      <c r="DDB103" s="42"/>
      <c r="DDC103" s="42"/>
      <c r="DDD103" s="42"/>
      <c r="DDE103" s="42"/>
      <c r="DDF103" s="42"/>
      <c r="DDG103" s="42"/>
      <c r="DDH103" s="42"/>
      <c r="DDI103" s="42"/>
      <c r="DDJ103" s="42"/>
      <c r="DDK103" s="42"/>
      <c r="DDL103" s="42"/>
      <c r="DDM103" s="42"/>
      <c r="DDN103" s="43"/>
      <c r="DDO103" s="42"/>
      <c r="DDP103" s="42"/>
      <c r="DDQ103" s="42"/>
      <c r="DDR103" s="42"/>
      <c r="DDS103" s="42"/>
      <c r="DDT103" s="42"/>
      <c r="DDU103" s="42"/>
      <c r="DDV103" s="42"/>
      <c r="DDW103" s="42"/>
      <c r="DDX103" s="42"/>
      <c r="DDY103" s="42"/>
      <c r="DDZ103" s="42"/>
      <c r="DEA103" s="43"/>
      <c r="DEB103" s="42"/>
      <c r="DEC103" s="42"/>
      <c r="DED103" s="42"/>
      <c r="DEE103" s="42"/>
      <c r="DEF103" s="42"/>
      <c r="DEG103" s="42"/>
      <c r="DEH103" s="42"/>
      <c r="DEI103" s="42"/>
      <c r="DEJ103" s="42"/>
      <c r="DEK103" s="42"/>
      <c r="DEL103" s="42"/>
      <c r="DEM103" s="42"/>
      <c r="DEN103" s="43"/>
      <c r="DEO103" s="42"/>
      <c r="DEP103" s="42"/>
      <c r="DEQ103" s="42"/>
      <c r="DER103" s="42"/>
      <c r="DES103" s="42"/>
      <c r="DET103" s="42"/>
      <c r="DEU103" s="42"/>
      <c r="DEV103" s="42"/>
      <c r="DEW103" s="42"/>
      <c r="DEX103" s="42"/>
      <c r="DEY103" s="42"/>
      <c r="DEZ103" s="42"/>
      <c r="DFA103" s="43"/>
      <c r="DFB103" s="42"/>
      <c r="DFC103" s="42"/>
      <c r="DFD103" s="42"/>
      <c r="DFE103" s="42"/>
      <c r="DFF103" s="42"/>
      <c r="DFG103" s="42"/>
      <c r="DFH103" s="42"/>
      <c r="DFI103" s="42"/>
      <c r="DFJ103" s="42"/>
      <c r="DFK103" s="42"/>
      <c r="DFL103" s="42"/>
      <c r="DFM103" s="42"/>
      <c r="DFN103" s="43"/>
      <c r="DFO103" s="42"/>
      <c r="DFP103" s="42"/>
      <c r="DFQ103" s="42"/>
      <c r="DFR103" s="42"/>
      <c r="DFS103" s="42"/>
      <c r="DFT103" s="42"/>
      <c r="DFU103" s="42"/>
      <c r="DFV103" s="42"/>
      <c r="DFW103" s="42"/>
      <c r="DFX103" s="42"/>
      <c r="DFY103" s="42"/>
      <c r="DFZ103" s="42"/>
      <c r="DGA103" s="43"/>
      <c r="DGB103" s="42"/>
      <c r="DGC103" s="42"/>
      <c r="DGD103" s="42"/>
      <c r="DGE103" s="42"/>
      <c r="DGF103" s="42"/>
      <c r="DGG103" s="42"/>
      <c r="DGH103" s="42"/>
      <c r="DGI103" s="42"/>
      <c r="DGJ103" s="42"/>
      <c r="DGK103" s="42"/>
      <c r="DGL103" s="42"/>
      <c r="DGM103" s="42"/>
      <c r="DGN103" s="43"/>
      <c r="DGO103" s="42"/>
      <c r="DGP103" s="42"/>
      <c r="DGQ103" s="42"/>
      <c r="DGR103" s="42"/>
      <c r="DGS103" s="42"/>
      <c r="DGT103" s="42"/>
      <c r="DGU103" s="42"/>
      <c r="DGV103" s="42"/>
      <c r="DGW103" s="42"/>
      <c r="DGX103" s="42"/>
      <c r="DGY103" s="42"/>
      <c r="DGZ103" s="42"/>
      <c r="DHA103" s="43"/>
      <c r="DHB103" s="42"/>
      <c r="DHC103" s="42"/>
      <c r="DHD103" s="42"/>
      <c r="DHE103" s="42"/>
      <c r="DHF103" s="42"/>
      <c r="DHG103" s="42"/>
      <c r="DHH103" s="42"/>
      <c r="DHI103" s="42"/>
      <c r="DHJ103" s="42"/>
      <c r="DHK103" s="42"/>
      <c r="DHL103" s="42"/>
      <c r="DHM103" s="42"/>
      <c r="DHN103" s="43"/>
      <c r="DHO103" s="42"/>
      <c r="DHP103" s="42"/>
      <c r="DHQ103" s="42"/>
      <c r="DHR103" s="42"/>
      <c r="DHS103" s="42"/>
      <c r="DHT103" s="42"/>
      <c r="DHU103" s="42"/>
      <c r="DHV103" s="42"/>
      <c r="DHW103" s="42"/>
      <c r="DHX103" s="42"/>
      <c r="DHY103" s="42"/>
      <c r="DHZ103" s="42"/>
      <c r="DIA103" s="43"/>
      <c r="DIB103" s="42"/>
      <c r="DIC103" s="42"/>
      <c r="DID103" s="42"/>
      <c r="DIE103" s="42"/>
      <c r="DIF103" s="42"/>
      <c r="DIG103" s="42"/>
      <c r="DIH103" s="42"/>
      <c r="DII103" s="42"/>
      <c r="DIJ103" s="42"/>
      <c r="DIK103" s="42"/>
      <c r="DIL103" s="42"/>
      <c r="DIM103" s="42"/>
      <c r="DIN103" s="43"/>
      <c r="DIO103" s="42"/>
      <c r="DIP103" s="42"/>
      <c r="DIQ103" s="42"/>
      <c r="DIR103" s="42"/>
      <c r="DIS103" s="42"/>
      <c r="DIT103" s="42"/>
      <c r="DIU103" s="42"/>
      <c r="DIV103" s="42"/>
      <c r="DIW103" s="42"/>
      <c r="DIX103" s="42"/>
      <c r="DIY103" s="42"/>
      <c r="DIZ103" s="42"/>
      <c r="DJA103" s="43"/>
      <c r="DJB103" s="42"/>
      <c r="DJC103" s="42"/>
      <c r="DJD103" s="42"/>
      <c r="DJE103" s="42"/>
      <c r="DJF103" s="42"/>
      <c r="DJG103" s="42"/>
      <c r="DJH103" s="42"/>
      <c r="DJI103" s="42"/>
      <c r="DJJ103" s="42"/>
      <c r="DJK103" s="42"/>
      <c r="DJL103" s="42"/>
      <c r="DJM103" s="42"/>
      <c r="DJN103" s="43"/>
      <c r="DJO103" s="42"/>
      <c r="DJP103" s="42"/>
      <c r="DJQ103" s="42"/>
      <c r="DJR103" s="42"/>
      <c r="DJS103" s="42"/>
      <c r="DJT103" s="42"/>
      <c r="DJU103" s="42"/>
      <c r="DJV103" s="42"/>
      <c r="DJW103" s="42"/>
      <c r="DJX103" s="42"/>
      <c r="DJY103" s="42"/>
      <c r="DJZ103" s="42"/>
      <c r="DKA103" s="43"/>
      <c r="DKB103" s="42"/>
      <c r="DKC103" s="42"/>
      <c r="DKD103" s="42"/>
      <c r="DKE103" s="42"/>
      <c r="DKF103" s="42"/>
      <c r="DKG103" s="42"/>
      <c r="DKH103" s="42"/>
      <c r="DKI103" s="42"/>
      <c r="DKJ103" s="42"/>
      <c r="DKK103" s="42"/>
      <c r="DKL103" s="42"/>
      <c r="DKM103" s="42"/>
      <c r="DKN103" s="43"/>
      <c r="DKO103" s="42"/>
      <c r="DKP103" s="42"/>
      <c r="DKQ103" s="42"/>
      <c r="DKR103" s="42"/>
      <c r="DKS103" s="42"/>
      <c r="DKT103" s="42"/>
      <c r="DKU103" s="42"/>
      <c r="DKV103" s="42"/>
      <c r="DKW103" s="42"/>
      <c r="DKX103" s="42"/>
      <c r="DKY103" s="42"/>
      <c r="DKZ103" s="42"/>
      <c r="DLA103" s="43"/>
      <c r="DLB103" s="42"/>
      <c r="DLC103" s="42"/>
      <c r="DLD103" s="42"/>
      <c r="DLE103" s="42"/>
      <c r="DLF103" s="42"/>
      <c r="DLG103" s="42"/>
      <c r="DLH103" s="42"/>
      <c r="DLI103" s="42"/>
      <c r="DLJ103" s="42"/>
      <c r="DLK103" s="42"/>
      <c r="DLL103" s="42"/>
      <c r="DLM103" s="42"/>
      <c r="DLN103" s="43"/>
      <c r="DLO103" s="42"/>
      <c r="DLP103" s="42"/>
      <c r="DLQ103" s="42"/>
      <c r="DLR103" s="42"/>
      <c r="DLS103" s="42"/>
      <c r="DLT103" s="42"/>
      <c r="DLU103" s="42"/>
      <c r="DLV103" s="42"/>
      <c r="DLW103" s="42"/>
      <c r="DLX103" s="42"/>
      <c r="DLY103" s="42"/>
      <c r="DLZ103" s="42"/>
      <c r="DMA103" s="43"/>
      <c r="DMB103" s="42"/>
      <c r="DMC103" s="42"/>
      <c r="DMD103" s="42"/>
      <c r="DME103" s="42"/>
      <c r="DMF103" s="42"/>
      <c r="DMG103" s="42"/>
      <c r="DMH103" s="42"/>
      <c r="DMI103" s="42"/>
      <c r="DMJ103" s="42"/>
      <c r="DMK103" s="42"/>
      <c r="DML103" s="42"/>
      <c r="DMM103" s="42"/>
      <c r="DMN103" s="43"/>
      <c r="DMO103" s="42"/>
      <c r="DMP103" s="42"/>
      <c r="DMQ103" s="42"/>
      <c r="DMR103" s="42"/>
      <c r="DMS103" s="42"/>
      <c r="DMT103" s="42"/>
      <c r="DMU103" s="42"/>
      <c r="DMV103" s="42"/>
      <c r="DMW103" s="42"/>
      <c r="DMX103" s="42"/>
      <c r="DMY103" s="42"/>
      <c r="DMZ103" s="42"/>
      <c r="DNA103" s="43"/>
      <c r="DNB103" s="42"/>
      <c r="DNC103" s="42"/>
      <c r="DND103" s="42"/>
      <c r="DNE103" s="42"/>
      <c r="DNF103" s="42"/>
      <c r="DNG103" s="42"/>
      <c r="DNH103" s="42"/>
      <c r="DNI103" s="42"/>
      <c r="DNJ103" s="42"/>
      <c r="DNK103" s="42"/>
      <c r="DNL103" s="42"/>
      <c r="DNM103" s="42"/>
      <c r="DNN103" s="43"/>
      <c r="DNO103" s="42"/>
      <c r="DNP103" s="42"/>
      <c r="DNQ103" s="42"/>
      <c r="DNR103" s="42"/>
      <c r="DNS103" s="42"/>
      <c r="DNT103" s="42"/>
      <c r="DNU103" s="42"/>
      <c r="DNV103" s="42"/>
      <c r="DNW103" s="42"/>
      <c r="DNX103" s="42"/>
      <c r="DNY103" s="42"/>
      <c r="DNZ103" s="42"/>
      <c r="DOA103" s="43"/>
      <c r="DOB103" s="42"/>
      <c r="DOC103" s="42"/>
      <c r="DOD103" s="42"/>
      <c r="DOE103" s="42"/>
      <c r="DOF103" s="42"/>
      <c r="DOG103" s="42"/>
      <c r="DOH103" s="42"/>
      <c r="DOI103" s="42"/>
      <c r="DOJ103" s="42"/>
      <c r="DOK103" s="42"/>
      <c r="DOL103" s="42"/>
      <c r="DOM103" s="42"/>
      <c r="DON103" s="43"/>
      <c r="DOO103" s="42"/>
      <c r="DOP103" s="42"/>
      <c r="DOQ103" s="42"/>
      <c r="DOR103" s="42"/>
      <c r="DOS103" s="42"/>
      <c r="DOT103" s="42"/>
      <c r="DOU103" s="42"/>
      <c r="DOV103" s="42"/>
      <c r="DOW103" s="42"/>
      <c r="DOX103" s="42"/>
      <c r="DOY103" s="42"/>
      <c r="DOZ103" s="42"/>
      <c r="DPA103" s="43"/>
      <c r="DPB103" s="42"/>
      <c r="DPC103" s="42"/>
      <c r="DPD103" s="42"/>
      <c r="DPE103" s="42"/>
      <c r="DPF103" s="42"/>
      <c r="DPG103" s="42"/>
      <c r="DPH103" s="42"/>
      <c r="DPI103" s="42"/>
      <c r="DPJ103" s="42"/>
      <c r="DPK103" s="42"/>
      <c r="DPL103" s="42"/>
      <c r="DPM103" s="42"/>
      <c r="DPN103" s="43"/>
      <c r="DPO103" s="42"/>
      <c r="DPP103" s="42"/>
      <c r="DPQ103" s="42"/>
      <c r="DPR103" s="42"/>
      <c r="DPS103" s="42"/>
      <c r="DPT103" s="42"/>
      <c r="DPU103" s="42"/>
      <c r="DPV103" s="42"/>
      <c r="DPW103" s="42"/>
      <c r="DPX103" s="42"/>
      <c r="DPY103" s="42"/>
      <c r="DPZ103" s="42"/>
      <c r="DQA103" s="43"/>
      <c r="DQB103" s="42"/>
      <c r="DQC103" s="42"/>
      <c r="DQD103" s="42"/>
      <c r="DQE103" s="42"/>
      <c r="DQF103" s="42"/>
      <c r="DQG103" s="42"/>
      <c r="DQH103" s="42"/>
      <c r="DQI103" s="42"/>
      <c r="DQJ103" s="42"/>
      <c r="DQK103" s="42"/>
      <c r="DQL103" s="42"/>
      <c r="DQM103" s="42"/>
      <c r="DQN103" s="43"/>
      <c r="DQO103" s="42"/>
      <c r="DQP103" s="42"/>
      <c r="DQQ103" s="42"/>
      <c r="DQR103" s="42"/>
      <c r="DQS103" s="42"/>
      <c r="DQT103" s="42"/>
      <c r="DQU103" s="42"/>
      <c r="DQV103" s="42"/>
      <c r="DQW103" s="42"/>
      <c r="DQX103" s="42"/>
      <c r="DQY103" s="42"/>
      <c r="DQZ103" s="42"/>
      <c r="DRA103" s="43"/>
      <c r="DRB103" s="42"/>
      <c r="DRC103" s="42"/>
      <c r="DRD103" s="42"/>
      <c r="DRE103" s="42"/>
      <c r="DRF103" s="42"/>
      <c r="DRG103" s="42"/>
      <c r="DRH103" s="42"/>
      <c r="DRI103" s="42"/>
      <c r="DRJ103" s="42"/>
      <c r="DRK103" s="42"/>
      <c r="DRL103" s="42"/>
      <c r="DRM103" s="42"/>
      <c r="DRN103" s="43"/>
      <c r="DRO103" s="42"/>
      <c r="DRP103" s="42"/>
      <c r="DRQ103" s="42"/>
      <c r="DRR103" s="42"/>
      <c r="DRS103" s="42"/>
      <c r="DRT103" s="42"/>
      <c r="DRU103" s="42"/>
      <c r="DRV103" s="42"/>
      <c r="DRW103" s="42"/>
      <c r="DRX103" s="42"/>
      <c r="DRY103" s="42"/>
      <c r="DRZ103" s="42"/>
      <c r="DSA103" s="43"/>
      <c r="DSB103" s="42"/>
      <c r="DSC103" s="42"/>
      <c r="DSD103" s="42"/>
      <c r="DSE103" s="42"/>
      <c r="DSF103" s="42"/>
      <c r="DSG103" s="42"/>
      <c r="DSH103" s="42"/>
      <c r="DSI103" s="42"/>
      <c r="DSJ103" s="42"/>
      <c r="DSK103" s="42"/>
      <c r="DSL103" s="42"/>
      <c r="DSM103" s="42"/>
      <c r="DSN103" s="43"/>
      <c r="DSO103" s="42"/>
      <c r="DSP103" s="42"/>
      <c r="DSQ103" s="42"/>
      <c r="DSR103" s="42"/>
      <c r="DSS103" s="42"/>
      <c r="DST103" s="42"/>
      <c r="DSU103" s="42"/>
      <c r="DSV103" s="42"/>
      <c r="DSW103" s="42"/>
      <c r="DSX103" s="42"/>
      <c r="DSY103" s="42"/>
      <c r="DSZ103" s="42"/>
      <c r="DTA103" s="43"/>
      <c r="DTB103" s="42"/>
      <c r="DTC103" s="42"/>
      <c r="DTD103" s="42"/>
      <c r="DTE103" s="42"/>
      <c r="DTF103" s="42"/>
      <c r="DTG103" s="42"/>
      <c r="DTH103" s="42"/>
      <c r="DTI103" s="42"/>
      <c r="DTJ103" s="42"/>
      <c r="DTK103" s="42"/>
      <c r="DTL103" s="42"/>
      <c r="DTM103" s="42"/>
      <c r="DTN103" s="43"/>
      <c r="DTO103" s="42"/>
      <c r="DTP103" s="42"/>
      <c r="DTQ103" s="42"/>
      <c r="DTR103" s="42"/>
      <c r="DTS103" s="42"/>
      <c r="DTT103" s="42"/>
      <c r="DTU103" s="42"/>
      <c r="DTV103" s="42"/>
      <c r="DTW103" s="42"/>
      <c r="DTX103" s="42"/>
      <c r="DTY103" s="42"/>
      <c r="DTZ103" s="42"/>
      <c r="DUA103" s="43"/>
      <c r="DUB103" s="42"/>
      <c r="DUC103" s="42"/>
      <c r="DUD103" s="42"/>
      <c r="DUE103" s="42"/>
      <c r="DUF103" s="42"/>
      <c r="DUG103" s="42"/>
      <c r="DUH103" s="42"/>
      <c r="DUI103" s="42"/>
      <c r="DUJ103" s="42"/>
      <c r="DUK103" s="42"/>
      <c r="DUL103" s="42"/>
      <c r="DUM103" s="42"/>
      <c r="DUN103" s="43"/>
      <c r="DUO103" s="42"/>
      <c r="DUP103" s="42"/>
      <c r="DUQ103" s="42"/>
      <c r="DUR103" s="42"/>
      <c r="DUS103" s="42"/>
      <c r="DUT103" s="42"/>
      <c r="DUU103" s="42"/>
      <c r="DUV103" s="42"/>
      <c r="DUW103" s="42"/>
      <c r="DUX103" s="42"/>
      <c r="DUY103" s="42"/>
      <c r="DUZ103" s="42"/>
      <c r="DVA103" s="43"/>
      <c r="DVB103" s="42"/>
      <c r="DVC103" s="42"/>
      <c r="DVD103" s="42"/>
      <c r="DVE103" s="42"/>
      <c r="DVF103" s="42"/>
      <c r="DVG103" s="42"/>
      <c r="DVH103" s="42"/>
      <c r="DVI103" s="42"/>
      <c r="DVJ103" s="42"/>
      <c r="DVK103" s="42"/>
      <c r="DVL103" s="42"/>
      <c r="DVM103" s="42"/>
      <c r="DVN103" s="43"/>
      <c r="DVO103" s="42"/>
      <c r="DVP103" s="42"/>
      <c r="DVQ103" s="42"/>
      <c r="DVR103" s="42"/>
      <c r="DVS103" s="42"/>
      <c r="DVT103" s="42"/>
      <c r="DVU103" s="42"/>
      <c r="DVV103" s="42"/>
      <c r="DVW103" s="42"/>
      <c r="DVX103" s="42"/>
      <c r="DVY103" s="42"/>
      <c r="DVZ103" s="42"/>
      <c r="DWA103" s="43"/>
      <c r="DWB103" s="42"/>
      <c r="DWC103" s="42"/>
      <c r="DWD103" s="42"/>
      <c r="DWE103" s="42"/>
      <c r="DWF103" s="42"/>
      <c r="DWG103" s="42"/>
      <c r="DWH103" s="42"/>
      <c r="DWI103" s="42"/>
      <c r="DWJ103" s="42"/>
      <c r="DWK103" s="42"/>
      <c r="DWL103" s="42"/>
      <c r="DWM103" s="42"/>
      <c r="DWN103" s="43"/>
      <c r="DWO103" s="42"/>
      <c r="DWP103" s="42"/>
      <c r="DWQ103" s="42"/>
      <c r="DWR103" s="42"/>
      <c r="DWS103" s="42"/>
      <c r="DWT103" s="42"/>
      <c r="DWU103" s="42"/>
      <c r="DWV103" s="42"/>
      <c r="DWW103" s="42"/>
      <c r="DWX103" s="42"/>
      <c r="DWY103" s="42"/>
      <c r="DWZ103" s="42"/>
      <c r="DXA103" s="43"/>
      <c r="DXB103" s="42"/>
      <c r="DXC103" s="42"/>
      <c r="DXD103" s="42"/>
      <c r="DXE103" s="42"/>
      <c r="DXF103" s="42"/>
      <c r="DXG103" s="42"/>
      <c r="DXH103" s="42"/>
      <c r="DXI103" s="42"/>
      <c r="DXJ103" s="42"/>
      <c r="DXK103" s="42"/>
      <c r="DXL103" s="42"/>
      <c r="DXM103" s="42"/>
      <c r="DXN103" s="43"/>
      <c r="DXO103" s="42"/>
      <c r="DXP103" s="42"/>
      <c r="DXQ103" s="42"/>
      <c r="DXR103" s="42"/>
      <c r="DXS103" s="42"/>
      <c r="DXT103" s="42"/>
      <c r="DXU103" s="42"/>
      <c r="DXV103" s="42"/>
      <c r="DXW103" s="42"/>
      <c r="DXX103" s="42"/>
      <c r="DXY103" s="42"/>
      <c r="DXZ103" s="42"/>
      <c r="DYA103" s="43"/>
      <c r="DYB103" s="42"/>
      <c r="DYC103" s="42"/>
      <c r="DYD103" s="42"/>
      <c r="DYE103" s="42"/>
      <c r="DYF103" s="42"/>
      <c r="DYG103" s="42"/>
      <c r="DYH103" s="42"/>
      <c r="DYI103" s="42"/>
      <c r="DYJ103" s="42"/>
      <c r="DYK103" s="42"/>
      <c r="DYL103" s="42"/>
      <c r="DYM103" s="42"/>
      <c r="DYN103" s="43"/>
      <c r="DYO103" s="42"/>
      <c r="DYP103" s="42"/>
      <c r="DYQ103" s="42"/>
      <c r="DYR103" s="42"/>
      <c r="DYS103" s="42"/>
      <c r="DYT103" s="42"/>
      <c r="DYU103" s="42"/>
      <c r="DYV103" s="42"/>
      <c r="DYW103" s="42"/>
      <c r="DYX103" s="42"/>
      <c r="DYY103" s="42"/>
      <c r="DYZ103" s="42"/>
      <c r="DZA103" s="43"/>
      <c r="DZB103" s="42"/>
      <c r="DZC103" s="42"/>
      <c r="DZD103" s="42"/>
      <c r="DZE103" s="42"/>
      <c r="DZF103" s="42"/>
      <c r="DZG103" s="42"/>
      <c r="DZH103" s="42"/>
      <c r="DZI103" s="42"/>
      <c r="DZJ103" s="42"/>
      <c r="DZK103" s="42"/>
      <c r="DZL103" s="42"/>
      <c r="DZM103" s="42"/>
      <c r="DZN103" s="43"/>
      <c r="DZO103" s="42"/>
      <c r="DZP103" s="42"/>
      <c r="DZQ103" s="42"/>
      <c r="DZR103" s="42"/>
      <c r="DZS103" s="42"/>
      <c r="DZT103" s="42"/>
      <c r="DZU103" s="42"/>
      <c r="DZV103" s="42"/>
      <c r="DZW103" s="42"/>
      <c r="DZX103" s="42"/>
      <c r="DZY103" s="42"/>
      <c r="DZZ103" s="42"/>
      <c r="EAA103" s="43"/>
      <c r="EAB103" s="42"/>
      <c r="EAC103" s="42"/>
      <c r="EAD103" s="42"/>
      <c r="EAE103" s="42"/>
      <c r="EAF103" s="42"/>
      <c r="EAG103" s="42"/>
      <c r="EAH103" s="42"/>
      <c r="EAI103" s="42"/>
      <c r="EAJ103" s="42"/>
      <c r="EAK103" s="42"/>
      <c r="EAL103" s="42"/>
      <c r="EAM103" s="42"/>
      <c r="EAN103" s="43"/>
      <c r="EAO103" s="42"/>
      <c r="EAP103" s="42"/>
      <c r="EAQ103" s="42"/>
      <c r="EAR103" s="42"/>
      <c r="EAS103" s="42"/>
      <c r="EAT103" s="42"/>
      <c r="EAU103" s="42"/>
      <c r="EAV103" s="42"/>
      <c r="EAW103" s="42"/>
      <c r="EAX103" s="42"/>
      <c r="EAY103" s="42"/>
      <c r="EAZ103" s="42"/>
      <c r="EBA103" s="43"/>
      <c r="EBB103" s="42"/>
      <c r="EBC103" s="42"/>
      <c r="EBD103" s="42"/>
      <c r="EBE103" s="42"/>
      <c r="EBF103" s="42"/>
      <c r="EBG103" s="42"/>
      <c r="EBH103" s="42"/>
      <c r="EBI103" s="42"/>
      <c r="EBJ103" s="42"/>
      <c r="EBK103" s="42"/>
      <c r="EBL103" s="42"/>
      <c r="EBM103" s="42"/>
      <c r="EBN103" s="43"/>
      <c r="EBO103" s="42"/>
      <c r="EBP103" s="42"/>
      <c r="EBQ103" s="42"/>
      <c r="EBR103" s="42"/>
      <c r="EBS103" s="42"/>
      <c r="EBT103" s="42"/>
      <c r="EBU103" s="42"/>
      <c r="EBV103" s="42"/>
      <c r="EBW103" s="42"/>
      <c r="EBX103" s="42"/>
      <c r="EBY103" s="42"/>
      <c r="EBZ103" s="42"/>
      <c r="ECA103" s="43"/>
      <c r="ECB103" s="42"/>
      <c r="ECC103" s="42"/>
      <c r="ECD103" s="42"/>
      <c r="ECE103" s="42"/>
      <c r="ECF103" s="42"/>
      <c r="ECG103" s="42"/>
      <c r="ECH103" s="42"/>
      <c r="ECI103" s="42"/>
      <c r="ECJ103" s="42"/>
      <c r="ECK103" s="42"/>
      <c r="ECL103" s="42"/>
      <c r="ECM103" s="42"/>
      <c r="ECN103" s="43"/>
      <c r="ECO103" s="42"/>
      <c r="ECP103" s="42"/>
      <c r="ECQ103" s="42"/>
      <c r="ECR103" s="42"/>
      <c r="ECS103" s="42"/>
      <c r="ECT103" s="42"/>
      <c r="ECU103" s="42"/>
      <c r="ECV103" s="42"/>
      <c r="ECW103" s="42"/>
      <c r="ECX103" s="42"/>
      <c r="ECY103" s="42"/>
      <c r="ECZ103" s="42"/>
      <c r="EDA103" s="43"/>
      <c r="EDB103" s="42"/>
      <c r="EDC103" s="42"/>
      <c r="EDD103" s="42"/>
      <c r="EDE103" s="42"/>
      <c r="EDF103" s="42"/>
      <c r="EDG103" s="42"/>
      <c r="EDH103" s="42"/>
      <c r="EDI103" s="42"/>
      <c r="EDJ103" s="42"/>
      <c r="EDK103" s="42"/>
      <c r="EDL103" s="42"/>
      <c r="EDM103" s="42"/>
      <c r="EDN103" s="43"/>
      <c r="EDO103" s="42"/>
      <c r="EDP103" s="42"/>
      <c r="EDQ103" s="42"/>
      <c r="EDR103" s="42"/>
      <c r="EDS103" s="42"/>
      <c r="EDT103" s="42"/>
      <c r="EDU103" s="42"/>
      <c r="EDV103" s="42"/>
      <c r="EDW103" s="42"/>
      <c r="EDX103" s="42"/>
      <c r="EDY103" s="42"/>
      <c r="EDZ103" s="42"/>
      <c r="EEA103" s="43"/>
      <c r="EEB103" s="42"/>
      <c r="EEC103" s="42"/>
      <c r="EED103" s="42"/>
      <c r="EEE103" s="42"/>
      <c r="EEF103" s="42"/>
      <c r="EEG103" s="42"/>
      <c r="EEH103" s="42"/>
      <c r="EEI103" s="42"/>
      <c r="EEJ103" s="42"/>
      <c r="EEK103" s="42"/>
      <c r="EEL103" s="42"/>
      <c r="EEM103" s="42"/>
      <c r="EEN103" s="43"/>
      <c r="EEO103" s="42"/>
      <c r="EEP103" s="42"/>
      <c r="EEQ103" s="42"/>
      <c r="EER103" s="42"/>
      <c r="EES103" s="42"/>
      <c r="EET103" s="42"/>
      <c r="EEU103" s="42"/>
      <c r="EEV103" s="42"/>
      <c r="EEW103" s="42"/>
      <c r="EEX103" s="42"/>
      <c r="EEY103" s="42"/>
      <c r="EEZ103" s="42"/>
      <c r="EFA103" s="43"/>
      <c r="EFB103" s="42"/>
      <c r="EFC103" s="42"/>
      <c r="EFD103" s="42"/>
      <c r="EFE103" s="42"/>
      <c r="EFF103" s="42"/>
      <c r="EFG103" s="42"/>
      <c r="EFH103" s="42"/>
      <c r="EFI103" s="42"/>
      <c r="EFJ103" s="42"/>
      <c r="EFK103" s="42"/>
      <c r="EFL103" s="42"/>
      <c r="EFM103" s="42"/>
      <c r="EFN103" s="43"/>
      <c r="EFO103" s="42"/>
      <c r="EFP103" s="42"/>
      <c r="EFQ103" s="42"/>
      <c r="EFR103" s="42"/>
      <c r="EFS103" s="42"/>
      <c r="EFT103" s="42"/>
      <c r="EFU103" s="42"/>
      <c r="EFV103" s="42"/>
      <c r="EFW103" s="42"/>
      <c r="EFX103" s="42"/>
      <c r="EFY103" s="42"/>
      <c r="EFZ103" s="42"/>
      <c r="EGA103" s="43"/>
      <c r="EGB103" s="42"/>
      <c r="EGC103" s="42"/>
      <c r="EGD103" s="42"/>
      <c r="EGE103" s="42"/>
      <c r="EGF103" s="42"/>
      <c r="EGG103" s="42"/>
      <c r="EGH103" s="42"/>
      <c r="EGI103" s="42"/>
      <c r="EGJ103" s="42"/>
      <c r="EGK103" s="42"/>
      <c r="EGL103" s="42"/>
      <c r="EGM103" s="42"/>
      <c r="EGN103" s="43"/>
      <c r="EGO103" s="42"/>
      <c r="EGP103" s="42"/>
      <c r="EGQ103" s="42"/>
      <c r="EGR103" s="42"/>
      <c r="EGS103" s="42"/>
      <c r="EGT103" s="42"/>
      <c r="EGU103" s="42"/>
      <c r="EGV103" s="42"/>
      <c r="EGW103" s="42"/>
      <c r="EGX103" s="42"/>
      <c r="EGY103" s="42"/>
      <c r="EGZ103" s="42"/>
      <c r="EHA103" s="43"/>
      <c r="EHB103" s="42"/>
      <c r="EHC103" s="42"/>
      <c r="EHD103" s="42"/>
      <c r="EHE103" s="42"/>
      <c r="EHF103" s="42"/>
      <c r="EHG103" s="42"/>
      <c r="EHH103" s="42"/>
      <c r="EHI103" s="42"/>
      <c r="EHJ103" s="42"/>
      <c r="EHK103" s="42"/>
      <c r="EHL103" s="42"/>
      <c r="EHM103" s="42"/>
      <c r="EHN103" s="43"/>
      <c r="EHO103" s="42"/>
      <c r="EHP103" s="42"/>
      <c r="EHQ103" s="42"/>
      <c r="EHR103" s="42"/>
      <c r="EHS103" s="42"/>
      <c r="EHT103" s="42"/>
      <c r="EHU103" s="42"/>
      <c r="EHV103" s="42"/>
      <c r="EHW103" s="42"/>
      <c r="EHX103" s="42"/>
      <c r="EHY103" s="42"/>
      <c r="EHZ103" s="42"/>
      <c r="EIA103" s="43"/>
      <c r="EIB103" s="42"/>
      <c r="EIC103" s="42"/>
      <c r="EID103" s="42"/>
      <c r="EIE103" s="42"/>
      <c r="EIF103" s="42"/>
      <c r="EIG103" s="42"/>
      <c r="EIH103" s="42"/>
      <c r="EII103" s="42"/>
      <c r="EIJ103" s="42"/>
      <c r="EIK103" s="42"/>
      <c r="EIL103" s="42"/>
      <c r="EIM103" s="42"/>
      <c r="EIN103" s="43"/>
      <c r="EIO103" s="42"/>
      <c r="EIP103" s="42"/>
      <c r="EIQ103" s="42"/>
      <c r="EIR103" s="42"/>
      <c r="EIS103" s="42"/>
      <c r="EIT103" s="42"/>
      <c r="EIU103" s="42"/>
      <c r="EIV103" s="42"/>
      <c r="EIW103" s="42"/>
      <c r="EIX103" s="42"/>
      <c r="EIY103" s="42"/>
      <c r="EIZ103" s="42"/>
      <c r="EJA103" s="43"/>
      <c r="EJB103" s="42"/>
      <c r="EJC103" s="42"/>
      <c r="EJD103" s="42"/>
      <c r="EJE103" s="42"/>
      <c r="EJF103" s="42"/>
      <c r="EJG103" s="42"/>
      <c r="EJH103" s="42"/>
      <c r="EJI103" s="42"/>
      <c r="EJJ103" s="42"/>
      <c r="EJK103" s="42"/>
      <c r="EJL103" s="42"/>
      <c r="EJM103" s="42"/>
      <c r="EJN103" s="43"/>
      <c r="EJO103" s="42"/>
      <c r="EJP103" s="42"/>
      <c r="EJQ103" s="42"/>
      <c r="EJR103" s="42"/>
      <c r="EJS103" s="42"/>
      <c r="EJT103" s="42"/>
      <c r="EJU103" s="42"/>
      <c r="EJV103" s="42"/>
      <c r="EJW103" s="42"/>
      <c r="EJX103" s="42"/>
      <c r="EJY103" s="42"/>
      <c r="EJZ103" s="42"/>
      <c r="EKA103" s="43"/>
      <c r="EKB103" s="42"/>
      <c r="EKC103" s="42"/>
      <c r="EKD103" s="42"/>
      <c r="EKE103" s="42"/>
      <c r="EKF103" s="42"/>
      <c r="EKG103" s="42"/>
      <c r="EKH103" s="42"/>
      <c r="EKI103" s="42"/>
      <c r="EKJ103" s="42"/>
      <c r="EKK103" s="42"/>
      <c r="EKL103" s="42"/>
      <c r="EKM103" s="42"/>
      <c r="EKN103" s="43"/>
      <c r="EKO103" s="42"/>
      <c r="EKP103" s="42"/>
      <c r="EKQ103" s="42"/>
      <c r="EKR103" s="42"/>
      <c r="EKS103" s="42"/>
      <c r="EKT103" s="42"/>
      <c r="EKU103" s="42"/>
      <c r="EKV103" s="42"/>
      <c r="EKW103" s="42"/>
      <c r="EKX103" s="42"/>
      <c r="EKY103" s="42"/>
      <c r="EKZ103" s="42"/>
      <c r="ELA103" s="43"/>
      <c r="ELB103" s="42"/>
      <c r="ELC103" s="42"/>
      <c r="ELD103" s="42"/>
      <c r="ELE103" s="42"/>
      <c r="ELF103" s="42"/>
      <c r="ELG103" s="42"/>
      <c r="ELH103" s="42"/>
      <c r="ELI103" s="42"/>
      <c r="ELJ103" s="42"/>
      <c r="ELK103" s="42"/>
      <c r="ELL103" s="42"/>
      <c r="ELM103" s="42"/>
      <c r="ELN103" s="43"/>
      <c r="ELO103" s="42"/>
      <c r="ELP103" s="42"/>
      <c r="ELQ103" s="42"/>
      <c r="ELR103" s="42"/>
      <c r="ELS103" s="42"/>
      <c r="ELT103" s="42"/>
      <c r="ELU103" s="42"/>
      <c r="ELV103" s="42"/>
      <c r="ELW103" s="42"/>
      <c r="ELX103" s="42"/>
      <c r="ELY103" s="42"/>
      <c r="ELZ103" s="42"/>
      <c r="EMA103" s="43"/>
      <c r="EMB103" s="42"/>
      <c r="EMC103" s="42"/>
      <c r="EMD103" s="42"/>
      <c r="EME103" s="42"/>
      <c r="EMF103" s="42"/>
      <c r="EMG103" s="42"/>
      <c r="EMH103" s="42"/>
      <c r="EMI103" s="42"/>
      <c r="EMJ103" s="42"/>
      <c r="EMK103" s="42"/>
      <c r="EML103" s="42"/>
      <c r="EMM103" s="42"/>
      <c r="EMN103" s="43"/>
      <c r="EMO103" s="42"/>
      <c r="EMP103" s="42"/>
      <c r="EMQ103" s="42"/>
      <c r="EMR103" s="42"/>
      <c r="EMS103" s="42"/>
      <c r="EMT103" s="42"/>
      <c r="EMU103" s="42"/>
      <c r="EMV103" s="42"/>
      <c r="EMW103" s="42"/>
      <c r="EMX103" s="42"/>
      <c r="EMY103" s="42"/>
      <c r="EMZ103" s="42"/>
      <c r="ENA103" s="43"/>
      <c r="ENB103" s="42"/>
      <c r="ENC103" s="42"/>
      <c r="END103" s="42"/>
      <c r="ENE103" s="42"/>
      <c r="ENF103" s="42"/>
      <c r="ENG103" s="42"/>
      <c r="ENH103" s="42"/>
      <c r="ENI103" s="42"/>
      <c r="ENJ103" s="42"/>
      <c r="ENK103" s="42"/>
      <c r="ENL103" s="42"/>
      <c r="ENM103" s="42"/>
      <c r="ENN103" s="43"/>
      <c r="ENO103" s="42"/>
      <c r="ENP103" s="42"/>
      <c r="ENQ103" s="42"/>
      <c r="ENR103" s="42"/>
      <c r="ENS103" s="42"/>
      <c r="ENT103" s="42"/>
      <c r="ENU103" s="42"/>
      <c r="ENV103" s="42"/>
      <c r="ENW103" s="42"/>
      <c r="ENX103" s="42"/>
      <c r="ENY103" s="42"/>
      <c r="ENZ103" s="42"/>
      <c r="EOA103" s="43"/>
      <c r="EOB103" s="42"/>
      <c r="EOC103" s="42"/>
      <c r="EOD103" s="42"/>
      <c r="EOE103" s="42"/>
      <c r="EOF103" s="42"/>
      <c r="EOG103" s="42"/>
      <c r="EOH103" s="42"/>
      <c r="EOI103" s="42"/>
      <c r="EOJ103" s="42"/>
      <c r="EOK103" s="42"/>
      <c r="EOL103" s="42"/>
      <c r="EOM103" s="42"/>
      <c r="EON103" s="43"/>
      <c r="EOO103" s="42"/>
      <c r="EOP103" s="42"/>
      <c r="EOQ103" s="42"/>
      <c r="EOR103" s="42"/>
      <c r="EOS103" s="42"/>
      <c r="EOT103" s="42"/>
      <c r="EOU103" s="42"/>
      <c r="EOV103" s="42"/>
      <c r="EOW103" s="42"/>
      <c r="EOX103" s="42"/>
      <c r="EOY103" s="42"/>
      <c r="EOZ103" s="42"/>
      <c r="EPA103" s="43"/>
      <c r="EPB103" s="42"/>
      <c r="EPC103" s="42"/>
      <c r="EPD103" s="42"/>
      <c r="EPE103" s="42"/>
      <c r="EPF103" s="42"/>
      <c r="EPG103" s="42"/>
      <c r="EPH103" s="42"/>
      <c r="EPI103" s="42"/>
      <c r="EPJ103" s="42"/>
      <c r="EPK103" s="42"/>
      <c r="EPL103" s="42"/>
      <c r="EPM103" s="42"/>
      <c r="EPN103" s="43"/>
      <c r="EPO103" s="42"/>
      <c r="EPP103" s="42"/>
      <c r="EPQ103" s="42"/>
      <c r="EPR103" s="42"/>
      <c r="EPS103" s="42"/>
      <c r="EPT103" s="42"/>
      <c r="EPU103" s="42"/>
      <c r="EPV103" s="42"/>
      <c r="EPW103" s="42"/>
      <c r="EPX103" s="42"/>
      <c r="EPY103" s="42"/>
      <c r="EPZ103" s="42"/>
      <c r="EQA103" s="43"/>
      <c r="EQB103" s="42"/>
      <c r="EQC103" s="42"/>
      <c r="EQD103" s="42"/>
      <c r="EQE103" s="42"/>
      <c r="EQF103" s="42"/>
      <c r="EQG103" s="42"/>
      <c r="EQH103" s="42"/>
      <c r="EQI103" s="42"/>
      <c r="EQJ103" s="42"/>
      <c r="EQK103" s="42"/>
      <c r="EQL103" s="42"/>
      <c r="EQM103" s="42"/>
      <c r="EQN103" s="43"/>
      <c r="EQO103" s="42"/>
      <c r="EQP103" s="42"/>
      <c r="EQQ103" s="42"/>
      <c r="EQR103" s="42"/>
      <c r="EQS103" s="42"/>
      <c r="EQT103" s="42"/>
      <c r="EQU103" s="42"/>
      <c r="EQV103" s="42"/>
      <c r="EQW103" s="42"/>
      <c r="EQX103" s="42"/>
      <c r="EQY103" s="42"/>
      <c r="EQZ103" s="42"/>
      <c r="ERA103" s="43"/>
      <c r="ERB103" s="42"/>
      <c r="ERC103" s="42"/>
      <c r="ERD103" s="42"/>
      <c r="ERE103" s="42"/>
      <c r="ERF103" s="42"/>
      <c r="ERG103" s="42"/>
      <c r="ERH103" s="42"/>
      <c r="ERI103" s="42"/>
      <c r="ERJ103" s="42"/>
      <c r="ERK103" s="42"/>
      <c r="ERL103" s="42"/>
      <c r="ERM103" s="42"/>
      <c r="ERN103" s="43"/>
      <c r="ERO103" s="42"/>
      <c r="ERP103" s="42"/>
      <c r="ERQ103" s="42"/>
      <c r="ERR103" s="42"/>
      <c r="ERS103" s="42"/>
      <c r="ERT103" s="42"/>
      <c r="ERU103" s="42"/>
      <c r="ERV103" s="42"/>
      <c r="ERW103" s="42"/>
      <c r="ERX103" s="42"/>
      <c r="ERY103" s="42"/>
      <c r="ERZ103" s="42"/>
      <c r="ESA103" s="43"/>
      <c r="ESB103" s="42"/>
      <c r="ESC103" s="42"/>
      <c r="ESD103" s="42"/>
      <c r="ESE103" s="42"/>
      <c r="ESF103" s="42"/>
      <c r="ESG103" s="42"/>
      <c r="ESH103" s="42"/>
      <c r="ESI103" s="42"/>
      <c r="ESJ103" s="42"/>
      <c r="ESK103" s="42"/>
      <c r="ESL103" s="42"/>
      <c r="ESM103" s="42"/>
      <c r="ESN103" s="43"/>
      <c r="ESO103" s="42"/>
      <c r="ESP103" s="42"/>
      <c r="ESQ103" s="42"/>
      <c r="ESR103" s="42"/>
      <c r="ESS103" s="42"/>
      <c r="EST103" s="42"/>
      <c r="ESU103" s="42"/>
      <c r="ESV103" s="42"/>
      <c r="ESW103" s="42"/>
      <c r="ESX103" s="42"/>
      <c r="ESY103" s="42"/>
      <c r="ESZ103" s="42"/>
      <c r="ETA103" s="43"/>
      <c r="ETB103" s="42"/>
      <c r="ETC103" s="42"/>
      <c r="ETD103" s="42"/>
      <c r="ETE103" s="42"/>
      <c r="ETF103" s="42"/>
      <c r="ETG103" s="42"/>
      <c r="ETH103" s="42"/>
      <c r="ETI103" s="42"/>
      <c r="ETJ103" s="42"/>
      <c r="ETK103" s="42"/>
      <c r="ETL103" s="42"/>
      <c r="ETM103" s="42"/>
      <c r="ETN103" s="43"/>
      <c r="ETO103" s="42"/>
      <c r="ETP103" s="42"/>
      <c r="ETQ103" s="42"/>
      <c r="ETR103" s="42"/>
      <c r="ETS103" s="42"/>
      <c r="ETT103" s="42"/>
      <c r="ETU103" s="42"/>
      <c r="ETV103" s="42"/>
      <c r="ETW103" s="42"/>
      <c r="ETX103" s="42"/>
      <c r="ETY103" s="42"/>
      <c r="ETZ103" s="42"/>
      <c r="EUA103" s="43"/>
      <c r="EUB103" s="42"/>
      <c r="EUC103" s="42"/>
      <c r="EUD103" s="42"/>
      <c r="EUE103" s="42"/>
      <c r="EUF103" s="42"/>
      <c r="EUG103" s="42"/>
      <c r="EUH103" s="42"/>
      <c r="EUI103" s="42"/>
      <c r="EUJ103" s="42"/>
      <c r="EUK103" s="42"/>
      <c r="EUL103" s="42"/>
      <c r="EUM103" s="42"/>
      <c r="EUN103" s="43"/>
      <c r="EUO103" s="42"/>
      <c r="EUP103" s="42"/>
      <c r="EUQ103" s="42"/>
      <c r="EUR103" s="42"/>
      <c r="EUS103" s="42"/>
      <c r="EUT103" s="42"/>
      <c r="EUU103" s="42"/>
      <c r="EUV103" s="42"/>
      <c r="EUW103" s="42"/>
      <c r="EUX103" s="42"/>
      <c r="EUY103" s="42"/>
      <c r="EUZ103" s="42"/>
      <c r="EVA103" s="43"/>
      <c r="EVB103" s="42"/>
      <c r="EVC103" s="42"/>
      <c r="EVD103" s="42"/>
      <c r="EVE103" s="42"/>
      <c r="EVF103" s="42"/>
      <c r="EVG103" s="42"/>
      <c r="EVH103" s="42"/>
      <c r="EVI103" s="42"/>
      <c r="EVJ103" s="42"/>
      <c r="EVK103" s="42"/>
      <c r="EVL103" s="42"/>
      <c r="EVM103" s="42"/>
      <c r="EVN103" s="43"/>
      <c r="EVO103" s="42"/>
      <c r="EVP103" s="42"/>
      <c r="EVQ103" s="42"/>
      <c r="EVR103" s="42"/>
      <c r="EVS103" s="42"/>
      <c r="EVT103" s="42"/>
      <c r="EVU103" s="42"/>
      <c r="EVV103" s="42"/>
      <c r="EVW103" s="42"/>
      <c r="EVX103" s="42"/>
      <c r="EVY103" s="42"/>
      <c r="EVZ103" s="42"/>
      <c r="EWA103" s="43"/>
      <c r="EWB103" s="42"/>
      <c r="EWC103" s="42"/>
      <c r="EWD103" s="42"/>
      <c r="EWE103" s="42"/>
      <c r="EWF103" s="42"/>
      <c r="EWG103" s="42"/>
      <c r="EWH103" s="42"/>
      <c r="EWI103" s="42"/>
      <c r="EWJ103" s="42"/>
      <c r="EWK103" s="42"/>
      <c r="EWL103" s="42"/>
      <c r="EWM103" s="42"/>
      <c r="EWN103" s="43"/>
      <c r="EWO103" s="42"/>
      <c r="EWP103" s="42"/>
      <c r="EWQ103" s="42"/>
      <c r="EWR103" s="42"/>
      <c r="EWS103" s="42"/>
      <c r="EWT103" s="42"/>
      <c r="EWU103" s="42"/>
      <c r="EWV103" s="42"/>
      <c r="EWW103" s="42"/>
      <c r="EWX103" s="42"/>
      <c r="EWY103" s="42"/>
      <c r="EWZ103" s="42"/>
      <c r="EXA103" s="43"/>
      <c r="EXB103" s="42"/>
      <c r="EXC103" s="42"/>
      <c r="EXD103" s="42"/>
      <c r="EXE103" s="42"/>
      <c r="EXF103" s="42"/>
      <c r="EXG103" s="42"/>
      <c r="EXH103" s="42"/>
      <c r="EXI103" s="42"/>
      <c r="EXJ103" s="42"/>
      <c r="EXK103" s="42"/>
      <c r="EXL103" s="42"/>
      <c r="EXM103" s="42"/>
      <c r="EXN103" s="43"/>
      <c r="EXO103" s="42"/>
      <c r="EXP103" s="42"/>
      <c r="EXQ103" s="42"/>
      <c r="EXR103" s="42"/>
      <c r="EXS103" s="42"/>
      <c r="EXT103" s="42"/>
      <c r="EXU103" s="42"/>
      <c r="EXV103" s="42"/>
      <c r="EXW103" s="42"/>
      <c r="EXX103" s="42"/>
      <c r="EXY103" s="42"/>
      <c r="EXZ103" s="42"/>
      <c r="EYA103" s="43"/>
      <c r="EYB103" s="42"/>
      <c r="EYC103" s="42"/>
      <c r="EYD103" s="42"/>
      <c r="EYE103" s="42"/>
      <c r="EYF103" s="42"/>
      <c r="EYG103" s="42"/>
      <c r="EYH103" s="42"/>
      <c r="EYI103" s="42"/>
      <c r="EYJ103" s="42"/>
      <c r="EYK103" s="42"/>
      <c r="EYL103" s="42"/>
      <c r="EYM103" s="42"/>
      <c r="EYN103" s="43"/>
      <c r="EYO103" s="42"/>
      <c r="EYP103" s="42"/>
      <c r="EYQ103" s="42"/>
      <c r="EYR103" s="42"/>
      <c r="EYS103" s="42"/>
      <c r="EYT103" s="42"/>
      <c r="EYU103" s="42"/>
      <c r="EYV103" s="42"/>
      <c r="EYW103" s="42"/>
      <c r="EYX103" s="42"/>
      <c r="EYY103" s="42"/>
      <c r="EYZ103" s="42"/>
      <c r="EZA103" s="43"/>
      <c r="EZB103" s="42"/>
      <c r="EZC103" s="42"/>
      <c r="EZD103" s="42"/>
      <c r="EZE103" s="42"/>
      <c r="EZF103" s="42"/>
      <c r="EZG103" s="42"/>
      <c r="EZH103" s="42"/>
      <c r="EZI103" s="42"/>
      <c r="EZJ103" s="42"/>
      <c r="EZK103" s="42"/>
      <c r="EZL103" s="42"/>
      <c r="EZM103" s="42"/>
      <c r="EZN103" s="43"/>
      <c r="EZO103" s="42"/>
      <c r="EZP103" s="42"/>
      <c r="EZQ103" s="42"/>
      <c r="EZR103" s="42"/>
      <c r="EZS103" s="42"/>
      <c r="EZT103" s="42"/>
      <c r="EZU103" s="42"/>
      <c r="EZV103" s="42"/>
      <c r="EZW103" s="42"/>
      <c r="EZX103" s="42"/>
      <c r="EZY103" s="42"/>
      <c r="EZZ103" s="42"/>
      <c r="FAA103" s="43"/>
      <c r="FAB103" s="42"/>
      <c r="FAC103" s="42"/>
      <c r="FAD103" s="42"/>
      <c r="FAE103" s="42"/>
      <c r="FAF103" s="42"/>
      <c r="FAG103" s="42"/>
      <c r="FAH103" s="42"/>
      <c r="FAI103" s="42"/>
      <c r="FAJ103" s="42"/>
      <c r="FAK103" s="42"/>
      <c r="FAL103" s="42"/>
      <c r="FAM103" s="42"/>
      <c r="FAN103" s="43"/>
      <c r="FAO103" s="42"/>
      <c r="FAP103" s="42"/>
      <c r="FAQ103" s="42"/>
      <c r="FAR103" s="42"/>
      <c r="FAS103" s="42"/>
      <c r="FAT103" s="42"/>
      <c r="FAU103" s="42"/>
      <c r="FAV103" s="42"/>
      <c r="FAW103" s="42"/>
      <c r="FAX103" s="42"/>
      <c r="FAY103" s="42"/>
      <c r="FAZ103" s="42"/>
      <c r="FBA103" s="43"/>
      <c r="FBB103" s="42"/>
      <c r="FBC103" s="42"/>
      <c r="FBD103" s="42"/>
      <c r="FBE103" s="42"/>
      <c r="FBF103" s="42"/>
      <c r="FBG103" s="42"/>
      <c r="FBH103" s="42"/>
      <c r="FBI103" s="42"/>
      <c r="FBJ103" s="42"/>
      <c r="FBK103" s="42"/>
      <c r="FBL103" s="42"/>
      <c r="FBM103" s="42"/>
      <c r="FBN103" s="43"/>
      <c r="FBO103" s="42"/>
      <c r="FBP103" s="42"/>
      <c r="FBQ103" s="42"/>
      <c r="FBR103" s="42"/>
      <c r="FBS103" s="42"/>
      <c r="FBT103" s="42"/>
      <c r="FBU103" s="42"/>
      <c r="FBV103" s="42"/>
      <c r="FBW103" s="42"/>
      <c r="FBX103" s="42"/>
      <c r="FBY103" s="42"/>
      <c r="FBZ103" s="42"/>
      <c r="FCA103" s="43"/>
      <c r="FCB103" s="42"/>
      <c r="FCC103" s="42"/>
      <c r="FCD103" s="42"/>
      <c r="FCE103" s="42"/>
      <c r="FCF103" s="42"/>
      <c r="FCG103" s="42"/>
      <c r="FCH103" s="42"/>
      <c r="FCI103" s="42"/>
      <c r="FCJ103" s="42"/>
      <c r="FCK103" s="42"/>
      <c r="FCL103" s="42"/>
      <c r="FCM103" s="42"/>
      <c r="FCN103" s="43"/>
      <c r="FCO103" s="42"/>
      <c r="FCP103" s="42"/>
      <c r="FCQ103" s="42"/>
      <c r="FCR103" s="42"/>
      <c r="FCS103" s="42"/>
      <c r="FCT103" s="42"/>
      <c r="FCU103" s="42"/>
      <c r="FCV103" s="42"/>
      <c r="FCW103" s="42"/>
      <c r="FCX103" s="42"/>
      <c r="FCY103" s="42"/>
      <c r="FCZ103" s="42"/>
      <c r="FDA103" s="43"/>
      <c r="FDB103" s="42"/>
      <c r="FDC103" s="42"/>
      <c r="FDD103" s="42"/>
      <c r="FDE103" s="42"/>
      <c r="FDF103" s="42"/>
      <c r="FDG103" s="42"/>
      <c r="FDH103" s="42"/>
      <c r="FDI103" s="42"/>
      <c r="FDJ103" s="42"/>
      <c r="FDK103" s="42"/>
      <c r="FDL103" s="42"/>
      <c r="FDM103" s="42"/>
      <c r="FDN103" s="43"/>
      <c r="FDO103" s="42"/>
      <c r="FDP103" s="42"/>
      <c r="FDQ103" s="42"/>
      <c r="FDR103" s="42"/>
      <c r="FDS103" s="42"/>
      <c r="FDT103" s="42"/>
      <c r="FDU103" s="42"/>
      <c r="FDV103" s="42"/>
      <c r="FDW103" s="42"/>
      <c r="FDX103" s="42"/>
      <c r="FDY103" s="42"/>
      <c r="FDZ103" s="42"/>
      <c r="FEA103" s="43"/>
      <c r="FEB103" s="42"/>
      <c r="FEC103" s="42"/>
      <c r="FED103" s="42"/>
      <c r="FEE103" s="42"/>
      <c r="FEF103" s="42"/>
      <c r="FEG103" s="42"/>
      <c r="FEH103" s="42"/>
      <c r="FEI103" s="42"/>
      <c r="FEJ103" s="42"/>
      <c r="FEK103" s="42"/>
      <c r="FEL103" s="42"/>
      <c r="FEM103" s="42"/>
      <c r="FEN103" s="43"/>
      <c r="FEO103" s="42"/>
      <c r="FEP103" s="42"/>
      <c r="FEQ103" s="42"/>
      <c r="FER103" s="42"/>
      <c r="FES103" s="42"/>
      <c r="FET103" s="42"/>
      <c r="FEU103" s="42"/>
      <c r="FEV103" s="42"/>
      <c r="FEW103" s="42"/>
      <c r="FEX103" s="42"/>
      <c r="FEY103" s="42"/>
      <c r="FEZ103" s="42"/>
      <c r="FFA103" s="43"/>
      <c r="FFB103" s="42"/>
      <c r="FFC103" s="42"/>
      <c r="FFD103" s="42"/>
      <c r="FFE103" s="42"/>
      <c r="FFF103" s="42"/>
      <c r="FFG103" s="42"/>
      <c r="FFH103" s="42"/>
      <c r="FFI103" s="42"/>
      <c r="FFJ103" s="42"/>
      <c r="FFK103" s="42"/>
      <c r="FFL103" s="42"/>
      <c r="FFM103" s="42"/>
      <c r="FFN103" s="43"/>
      <c r="FFO103" s="42"/>
      <c r="FFP103" s="42"/>
      <c r="FFQ103" s="42"/>
      <c r="FFR103" s="42"/>
      <c r="FFS103" s="42"/>
      <c r="FFT103" s="42"/>
      <c r="FFU103" s="42"/>
      <c r="FFV103" s="42"/>
      <c r="FFW103" s="42"/>
      <c r="FFX103" s="42"/>
      <c r="FFY103" s="42"/>
      <c r="FFZ103" s="42"/>
      <c r="FGA103" s="43"/>
      <c r="FGB103" s="42"/>
      <c r="FGC103" s="42"/>
      <c r="FGD103" s="42"/>
      <c r="FGE103" s="42"/>
      <c r="FGF103" s="42"/>
      <c r="FGG103" s="42"/>
      <c r="FGH103" s="42"/>
      <c r="FGI103" s="42"/>
      <c r="FGJ103" s="42"/>
      <c r="FGK103" s="42"/>
      <c r="FGL103" s="42"/>
      <c r="FGM103" s="42"/>
      <c r="FGN103" s="43"/>
      <c r="FGO103" s="42"/>
      <c r="FGP103" s="42"/>
      <c r="FGQ103" s="42"/>
      <c r="FGR103" s="42"/>
      <c r="FGS103" s="42"/>
      <c r="FGT103" s="42"/>
      <c r="FGU103" s="42"/>
      <c r="FGV103" s="42"/>
      <c r="FGW103" s="42"/>
      <c r="FGX103" s="42"/>
      <c r="FGY103" s="42"/>
      <c r="FGZ103" s="42"/>
      <c r="FHA103" s="43"/>
      <c r="FHB103" s="42"/>
      <c r="FHC103" s="42"/>
      <c r="FHD103" s="42"/>
      <c r="FHE103" s="42"/>
      <c r="FHF103" s="42"/>
      <c r="FHG103" s="42"/>
      <c r="FHH103" s="42"/>
      <c r="FHI103" s="42"/>
      <c r="FHJ103" s="42"/>
      <c r="FHK103" s="42"/>
      <c r="FHL103" s="42"/>
      <c r="FHM103" s="42"/>
      <c r="FHN103" s="43"/>
      <c r="FHO103" s="42"/>
      <c r="FHP103" s="42"/>
      <c r="FHQ103" s="42"/>
      <c r="FHR103" s="42"/>
      <c r="FHS103" s="42"/>
      <c r="FHT103" s="42"/>
      <c r="FHU103" s="42"/>
      <c r="FHV103" s="42"/>
      <c r="FHW103" s="42"/>
      <c r="FHX103" s="42"/>
      <c r="FHY103" s="42"/>
      <c r="FHZ103" s="42"/>
      <c r="FIA103" s="43"/>
      <c r="FIB103" s="42"/>
      <c r="FIC103" s="42"/>
      <c r="FID103" s="42"/>
      <c r="FIE103" s="42"/>
      <c r="FIF103" s="42"/>
      <c r="FIG103" s="42"/>
      <c r="FIH103" s="42"/>
      <c r="FII103" s="42"/>
      <c r="FIJ103" s="42"/>
      <c r="FIK103" s="42"/>
      <c r="FIL103" s="42"/>
      <c r="FIM103" s="42"/>
      <c r="FIN103" s="43"/>
      <c r="FIO103" s="42"/>
      <c r="FIP103" s="42"/>
      <c r="FIQ103" s="42"/>
      <c r="FIR103" s="42"/>
      <c r="FIS103" s="42"/>
      <c r="FIT103" s="42"/>
      <c r="FIU103" s="42"/>
      <c r="FIV103" s="42"/>
      <c r="FIW103" s="42"/>
      <c r="FIX103" s="42"/>
      <c r="FIY103" s="42"/>
      <c r="FIZ103" s="42"/>
      <c r="FJA103" s="43"/>
      <c r="FJB103" s="42"/>
      <c r="FJC103" s="42"/>
      <c r="FJD103" s="42"/>
      <c r="FJE103" s="42"/>
      <c r="FJF103" s="42"/>
      <c r="FJG103" s="42"/>
      <c r="FJH103" s="42"/>
      <c r="FJI103" s="42"/>
      <c r="FJJ103" s="42"/>
      <c r="FJK103" s="42"/>
      <c r="FJL103" s="42"/>
      <c r="FJM103" s="42"/>
      <c r="FJN103" s="43"/>
      <c r="FJO103" s="42"/>
      <c r="FJP103" s="42"/>
      <c r="FJQ103" s="42"/>
      <c r="FJR103" s="42"/>
      <c r="FJS103" s="42"/>
      <c r="FJT103" s="42"/>
      <c r="FJU103" s="42"/>
      <c r="FJV103" s="42"/>
      <c r="FJW103" s="42"/>
      <c r="FJX103" s="42"/>
      <c r="FJY103" s="42"/>
      <c r="FJZ103" s="42"/>
      <c r="FKA103" s="43"/>
      <c r="FKB103" s="42"/>
      <c r="FKC103" s="42"/>
      <c r="FKD103" s="42"/>
      <c r="FKE103" s="42"/>
      <c r="FKF103" s="42"/>
      <c r="FKG103" s="42"/>
      <c r="FKH103" s="42"/>
      <c r="FKI103" s="42"/>
      <c r="FKJ103" s="42"/>
      <c r="FKK103" s="42"/>
      <c r="FKL103" s="42"/>
      <c r="FKM103" s="42"/>
      <c r="FKN103" s="43"/>
      <c r="FKO103" s="42"/>
      <c r="FKP103" s="42"/>
      <c r="FKQ103" s="42"/>
      <c r="FKR103" s="42"/>
      <c r="FKS103" s="42"/>
      <c r="FKT103" s="42"/>
      <c r="FKU103" s="42"/>
      <c r="FKV103" s="42"/>
      <c r="FKW103" s="42"/>
      <c r="FKX103" s="42"/>
      <c r="FKY103" s="42"/>
      <c r="FKZ103" s="42"/>
      <c r="FLA103" s="43"/>
      <c r="FLB103" s="42"/>
      <c r="FLC103" s="42"/>
      <c r="FLD103" s="42"/>
      <c r="FLE103" s="42"/>
      <c r="FLF103" s="42"/>
      <c r="FLG103" s="42"/>
      <c r="FLH103" s="42"/>
      <c r="FLI103" s="42"/>
      <c r="FLJ103" s="42"/>
      <c r="FLK103" s="42"/>
      <c r="FLL103" s="42"/>
      <c r="FLM103" s="42"/>
      <c r="FLN103" s="43"/>
      <c r="FLO103" s="42"/>
      <c r="FLP103" s="42"/>
      <c r="FLQ103" s="42"/>
      <c r="FLR103" s="42"/>
      <c r="FLS103" s="42"/>
      <c r="FLT103" s="42"/>
      <c r="FLU103" s="42"/>
      <c r="FLV103" s="42"/>
      <c r="FLW103" s="42"/>
      <c r="FLX103" s="42"/>
      <c r="FLY103" s="42"/>
      <c r="FLZ103" s="42"/>
      <c r="FMA103" s="43"/>
      <c r="FMB103" s="42"/>
      <c r="FMC103" s="42"/>
      <c r="FMD103" s="42"/>
      <c r="FME103" s="42"/>
      <c r="FMF103" s="42"/>
      <c r="FMG103" s="42"/>
      <c r="FMH103" s="42"/>
      <c r="FMI103" s="42"/>
      <c r="FMJ103" s="42"/>
      <c r="FMK103" s="42"/>
      <c r="FML103" s="42"/>
      <c r="FMM103" s="42"/>
      <c r="FMN103" s="43"/>
      <c r="FMO103" s="42"/>
      <c r="FMP103" s="42"/>
      <c r="FMQ103" s="42"/>
      <c r="FMR103" s="42"/>
      <c r="FMS103" s="42"/>
      <c r="FMT103" s="42"/>
      <c r="FMU103" s="42"/>
      <c r="FMV103" s="42"/>
      <c r="FMW103" s="42"/>
      <c r="FMX103" s="42"/>
      <c r="FMY103" s="42"/>
      <c r="FMZ103" s="42"/>
      <c r="FNA103" s="43"/>
      <c r="FNB103" s="42"/>
      <c r="FNC103" s="42"/>
      <c r="FND103" s="42"/>
      <c r="FNE103" s="42"/>
      <c r="FNF103" s="42"/>
      <c r="FNG103" s="42"/>
      <c r="FNH103" s="42"/>
      <c r="FNI103" s="42"/>
      <c r="FNJ103" s="42"/>
      <c r="FNK103" s="42"/>
      <c r="FNL103" s="42"/>
      <c r="FNM103" s="42"/>
      <c r="FNN103" s="43"/>
      <c r="FNO103" s="42"/>
      <c r="FNP103" s="42"/>
      <c r="FNQ103" s="42"/>
      <c r="FNR103" s="42"/>
      <c r="FNS103" s="42"/>
      <c r="FNT103" s="42"/>
      <c r="FNU103" s="42"/>
      <c r="FNV103" s="42"/>
      <c r="FNW103" s="42"/>
      <c r="FNX103" s="42"/>
      <c r="FNY103" s="42"/>
      <c r="FNZ103" s="42"/>
      <c r="FOA103" s="43"/>
      <c r="FOB103" s="42"/>
      <c r="FOC103" s="42"/>
      <c r="FOD103" s="42"/>
      <c r="FOE103" s="42"/>
      <c r="FOF103" s="42"/>
      <c r="FOG103" s="42"/>
      <c r="FOH103" s="42"/>
      <c r="FOI103" s="42"/>
      <c r="FOJ103" s="42"/>
      <c r="FOK103" s="42"/>
      <c r="FOL103" s="42"/>
      <c r="FOM103" s="42"/>
      <c r="FON103" s="43"/>
      <c r="FOO103" s="42"/>
      <c r="FOP103" s="42"/>
      <c r="FOQ103" s="42"/>
      <c r="FOR103" s="42"/>
      <c r="FOS103" s="42"/>
      <c r="FOT103" s="42"/>
      <c r="FOU103" s="42"/>
      <c r="FOV103" s="42"/>
      <c r="FOW103" s="42"/>
      <c r="FOX103" s="42"/>
      <c r="FOY103" s="42"/>
      <c r="FOZ103" s="42"/>
      <c r="FPA103" s="43"/>
      <c r="FPB103" s="42"/>
      <c r="FPC103" s="42"/>
      <c r="FPD103" s="42"/>
      <c r="FPE103" s="42"/>
      <c r="FPF103" s="42"/>
      <c r="FPG103" s="42"/>
      <c r="FPH103" s="42"/>
      <c r="FPI103" s="42"/>
      <c r="FPJ103" s="42"/>
      <c r="FPK103" s="42"/>
      <c r="FPL103" s="42"/>
      <c r="FPM103" s="42"/>
      <c r="FPN103" s="43"/>
      <c r="FPO103" s="42"/>
      <c r="FPP103" s="42"/>
      <c r="FPQ103" s="42"/>
      <c r="FPR103" s="42"/>
      <c r="FPS103" s="42"/>
      <c r="FPT103" s="42"/>
      <c r="FPU103" s="42"/>
      <c r="FPV103" s="42"/>
      <c r="FPW103" s="42"/>
      <c r="FPX103" s="42"/>
      <c r="FPY103" s="42"/>
      <c r="FPZ103" s="42"/>
      <c r="FQA103" s="43"/>
      <c r="FQB103" s="42"/>
      <c r="FQC103" s="42"/>
      <c r="FQD103" s="42"/>
      <c r="FQE103" s="42"/>
      <c r="FQF103" s="42"/>
      <c r="FQG103" s="42"/>
      <c r="FQH103" s="42"/>
      <c r="FQI103" s="42"/>
      <c r="FQJ103" s="42"/>
      <c r="FQK103" s="42"/>
      <c r="FQL103" s="42"/>
      <c r="FQM103" s="42"/>
      <c r="FQN103" s="43"/>
      <c r="FQO103" s="42"/>
      <c r="FQP103" s="42"/>
      <c r="FQQ103" s="42"/>
      <c r="FQR103" s="42"/>
      <c r="FQS103" s="42"/>
      <c r="FQT103" s="42"/>
      <c r="FQU103" s="42"/>
      <c r="FQV103" s="42"/>
      <c r="FQW103" s="42"/>
      <c r="FQX103" s="42"/>
      <c r="FQY103" s="42"/>
      <c r="FQZ103" s="42"/>
      <c r="FRA103" s="43"/>
      <c r="FRB103" s="42"/>
      <c r="FRC103" s="42"/>
      <c r="FRD103" s="42"/>
      <c r="FRE103" s="42"/>
      <c r="FRF103" s="42"/>
      <c r="FRG103" s="42"/>
      <c r="FRH103" s="42"/>
      <c r="FRI103" s="42"/>
      <c r="FRJ103" s="42"/>
      <c r="FRK103" s="42"/>
      <c r="FRL103" s="42"/>
      <c r="FRM103" s="42"/>
      <c r="FRN103" s="43"/>
      <c r="FRO103" s="42"/>
      <c r="FRP103" s="42"/>
      <c r="FRQ103" s="42"/>
      <c r="FRR103" s="42"/>
      <c r="FRS103" s="42"/>
      <c r="FRT103" s="42"/>
      <c r="FRU103" s="42"/>
      <c r="FRV103" s="42"/>
      <c r="FRW103" s="42"/>
      <c r="FRX103" s="42"/>
      <c r="FRY103" s="42"/>
      <c r="FRZ103" s="42"/>
      <c r="FSA103" s="43"/>
      <c r="FSB103" s="42"/>
      <c r="FSC103" s="42"/>
      <c r="FSD103" s="42"/>
      <c r="FSE103" s="42"/>
      <c r="FSF103" s="42"/>
      <c r="FSG103" s="42"/>
      <c r="FSH103" s="42"/>
      <c r="FSI103" s="42"/>
      <c r="FSJ103" s="42"/>
      <c r="FSK103" s="42"/>
      <c r="FSL103" s="42"/>
      <c r="FSM103" s="42"/>
      <c r="FSN103" s="43"/>
      <c r="FSO103" s="42"/>
      <c r="FSP103" s="42"/>
      <c r="FSQ103" s="42"/>
      <c r="FSR103" s="42"/>
      <c r="FSS103" s="42"/>
      <c r="FST103" s="42"/>
      <c r="FSU103" s="42"/>
      <c r="FSV103" s="42"/>
      <c r="FSW103" s="42"/>
      <c r="FSX103" s="42"/>
      <c r="FSY103" s="42"/>
      <c r="FSZ103" s="42"/>
      <c r="FTA103" s="43"/>
      <c r="FTB103" s="42"/>
      <c r="FTC103" s="42"/>
      <c r="FTD103" s="42"/>
      <c r="FTE103" s="42"/>
      <c r="FTF103" s="42"/>
      <c r="FTG103" s="42"/>
      <c r="FTH103" s="42"/>
      <c r="FTI103" s="42"/>
      <c r="FTJ103" s="42"/>
      <c r="FTK103" s="42"/>
      <c r="FTL103" s="42"/>
      <c r="FTM103" s="42"/>
      <c r="FTN103" s="43"/>
      <c r="FTO103" s="42"/>
      <c r="FTP103" s="42"/>
      <c r="FTQ103" s="42"/>
      <c r="FTR103" s="42"/>
      <c r="FTS103" s="42"/>
      <c r="FTT103" s="42"/>
      <c r="FTU103" s="42"/>
      <c r="FTV103" s="42"/>
      <c r="FTW103" s="42"/>
      <c r="FTX103" s="42"/>
      <c r="FTY103" s="42"/>
      <c r="FTZ103" s="42"/>
      <c r="FUA103" s="43"/>
      <c r="FUB103" s="42"/>
      <c r="FUC103" s="42"/>
      <c r="FUD103" s="42"/>
      <c r="FUE103" s="42"/>
      <c r="FUF103" s="42"/>
      <c r="FUG103" s="42"/>
      <c r="FUH103" s="42"/>
      <c r="FUI103" s="42"/>
      <c r="FUJ103" s="42"/>
      <c r="FUK103" s="42"/>
      <c r="FUL103" s="42"/>
      <c r="FUM103" s="42"/>
      <c r="FUN103" s="43"/>
      <c r="FUO103" s="42"/>
      <c r="FUP103" s="42"/>
      <c r="FUQ103" s="42"/>
      <c r="FUR103" s="42"/>
      <c r="FUS103" s="42"/>
      <c r="FUT103" s="42"/>
      <c r="FUU103" s="42"/>
      <c r="FUV103" s="42"/>
      <c r="FUW103" s="42"/>
      <c r="FUX103" s="42"/>
      <c r="FUY103" s="42"/>
      <c r="FUZ103" s="42"/>
      <c r="FVA103" s="43"/>
      <c r="FVB103" s="42"/>
      <c r="FVC103" s="42"/>
      <c r="FVD103" s="42"/>
      <c r="FVE103" s="42"/>
      <c r="FVF103" s="42"/>
      <c r="FVG103" s="42"/>
      <c r="FVH103" s="42"/>
      <c r="FVI103" s="42"/>
      <c r="FVJ103" s="42"/>
      <c r="FVK103" s="42"/>
      <c r="FVL103" s="42"/>
      <c r="FVM103" s="42"/>
      <c r="FVN103" s="43"/>
      <c r="FVO103" s="42"/>
      <c r="FVP103" s="42"/>
      <c r="FVQ103" s="42"/>
      <c r="FVR103" s="42"/>
      <c r="FVS103" s="42"/>
      <c r="FVT103" s="42"/>
      <c r="FVU103" s="42"/>
      <c r="FVV103" s="42"/>
      <c r="FVW103" s="42"/>
      <c r="FVX103" s="42"/>
      <c r="FVY103" s="42"/>
      <c r="FVZ103" s="42"/>
      <c r="FWA103" s="43"/>
      <c r="FWB103" s="42"/>
      <c r="FWC103" s="42"/>
      <c r="FWD103" s="42"/>
      <c r="FWE103" s="42"/>
      <c r="FWF103" s="42"/>
      <c r="FWG103" s="42"/>
      <c r="FWH103" s="42"/>
      <c r="FWI103" s="42"/>
      <c r="FWJ103" s="42"/>
      <c r="FWK103" s="42"/>
      <c r="FWL103" s="42"/>
      <c r="FWM103" s="42"/>
      <c r="FWN103" s="43"/>
      <c r="FWO103" s="42"/>
      <c r="FWP103" s="42"/>
      <c r="FWQ103" s="42"/>
      <c r="FWR103" s="42"/>
      <c r="FWS103" s="42"/>
      <c r="FWT103" s="42"/>
      <c r="FWU103" s="42"/>
      <c r="FWV103" s="42"/>
      <c r="FWW103" s="42"/>
      <c r="FWX103" s="42"/>
      <c r="FWY103" s="42"/>
      <c r="FWZ103" s="42"/>
      <c r="FXA103" s="43"/>
      <c r="FXB103" s="42"/>
      <c r="FXC103" s="42"/>
      <c r="FXD103" s="42"/>
      <c r="FXE103" s="42"/>
      <c r="FXF103" s="42"/>
      <c r="FXG103" s="42"/>
      <c r="FXH103" s="42"/>
      <c r="FXI103" s="42"/>
      <c r="FXJ103" s="42"/>
      <c r="FXK103" s="42"/>
      <c r="FXL103" s="42"/>
      <c r="FXM103" s="42"/>
      <c r="FXN103" s="43"/>
      <c r="FXO103" s="42"/>
      <c r="FXP103" s="42"/>
      <c r="FXQ103" s="42"/>
      <c r="FXR103" s="42"/>
      <c r="FXS103" s="42"/>
      <c r="FXT103" s="42"/>
      <c r="FXU103" s="42"/>
      <c r="FXV103" s="42"/>
      <c r="FXW103" s="42"/>
      <c r="FXX103" s="42"/>
      <c r="FXY103" s="42"/>
      <c r="FXZ103" s="42"/>
      <c r="FYA103" s="43"/>
      <c r="FYB103" s="42"/>
      <c r="FYC103" s="42"/>
      <c r="FYD103" s="42"/>
      <c r="FYE103" s="42"/>
      <c r="FYF103" s="42"/>
      <c r="FYG103" s="42"/>
      <c r="FYH103" s="42"/>
      <c r="FYI103" s="42"/>
      <c r="FYJ103" s="42"/>
      <c r="FYK103" s="42"/>
      <c r="FYL103" s="42"/>
      <c r="FYM103" s="42"/>
      <c r="FYN103" s="43"/>
      <c r="FYO103" s="42"/>
      <c r="FYP103" s="42"/>
      <c r="FYQ103" s="42"/>
      <c r="FYR103" s="42"/>
      <c r="FYS103" s="42"/>
      <c r="FYT103" s="42"/>
      <c r="FYU103" s="42"/>
      <c r="FYV103" s="42"/>
      <c r="FYW103" s="42"/>
      <c r="FYX103" s="42"/>
      <c r="FYY103" s="42"/>
      <c r="FYZ103" s="42"/>
      <c r="FZA103" s="43"/>
      <c r="FZB103" s="42"/>
      <c r="FZC103" s="42"/>
      <c r="FZD103" s="42"/>
      <c r="FZE103" s="42"/>
      <c r="FZF103" s="42"/>
      <c r="FZG103" s="42"/>
      <c r="FZH103" s="42"/>
      <c r="FZI103" s="42"/>
      <c r="FZJ103" s="42"/>
      <c r="FZK103" s="42"/>
      <c r="FZL103" s="42"/>
      <c r="FZM103" s="42"/>
      <c r="FZN103" s="43"/>
      <c r="FZO103" s="42"/>
      <c r="FZP103" s="42"/>
      <c r="FZQ103" s="42"/>
      <c r="FZR103" s="42"/>
      <c r="FZS103" s="42"/>
      <c r="FZT103" s="42"/>
      <c r="FZU103" s="42"/>
      <c r="FZV103" s="42"/>
      <c r="FZW103" s="42"/>
      <c r="FZX103" s="42"/>
      <c r="FZY103" s="42"/>
      <c r="FZZ103" s="42"/>
      <c r="GAA103" s="43"/>
      <c r="GAB103" s="42"/>
      <c r="GAC103" s="42"/>
      <c r="GAD103" s="42"/>
      <c r="GAE103" s="42"/>
      <c r="GAF103" s="42"/>
      <c r="GAG103" s="42"/>
      <c r="GAH103" s="42"/>
      <c r="GAI103" s="42"/>
      <c r="GAJ103" s="42"/>
      <c r="GAK103" s="42"/>
      <c r="GAL103" s="42"/>
      <c r="GAM103" s="42"/>
      <c r="GAN103" s="43"/>
      <c r="GAO103" s="42"/>
      <c r="GAP103" s="42"/>
      <c r="GAQ103" s="42"/>
      <c r="GAR103" s="42"/>
      <c r="GAS103" s="42"/>
      <c r="GAT103" s="42"/>
      <c r="GAU103" s="42"/>
      <c r="GAV103" s="42"/>
      <c r="GAW103" s="42"/>
      <c r="GAX103" s="42"/>
      <c r="GAY103" s="42"/>
      <c r="GAZ103" s="42"/>
      <c r="GBA103" s="43"/>
      <c r="GBB103" s="42"/>
      <c r="GBC103" s="42"/>
      <c r="GBD103" s="42"/>
      <c r="GBE103" s="42"/>
      <c r="GBF103" s="42"/>
      <c r="GBG103" s="42"/>
      <c r="GBH103" s="42"/>
      <c r="GBI103" s="42"/>
      <c r="GBJ103" s="42"/>
      <c r="GBK103" s="42"/>
      <c r="GBL103" s="42"/>
      <c r="GBM103" s="42"/>
      <c r="GBN103" s="43"/>
      <c r="GBO103" s="42"/>
      <c r="GBP103" s="42"/>
      <c r="GBQ103" s="42"/>
      <c r="GBR103" s="42"/>
      <c r="GBS103" s="42"/>
      <c r="GBT103" s="42"/>
      <c r="GBU103" s="42"/>
      <c r="GBV103" s="42"/>
      <c r="GBW103" s="42"/>
      <c r="GBX103" s="42"/>
      <c r="GBY103" s="42"/>
      <c r="GBZ103" s="42"/>
      <c r="GCA103" s="43"/>
      <c r="GCB103" s="42"/>
      <c r="GCC103" s="42"/>
      <c r="GCD103" s="42"/>
      <c r="GCE103" s="42"/>
      <c r="GCF103" s="42"/>
      <c r="GCG103" s="42"/>
      <c r="GCH103" s="42"/>
      <c r="GCI103" s="42"/>
      <c r="GCJ103" s="42"/>
      <c r="GCK103" s="42"/>
      <c r="GCL103" s="42"/>
      <c r="GCM103" s="42"/>
      <c r="GCN103" s="43"/>
      <c r="GCO103" s="42"/>
      <c r="GCP103" s="42"/>
      <c r="GCQ103" s="42"/>
      <c r="GCR103" s="42"/>
      <c r="GCS103" s="42"/>
      <c r="GCT103" s="42"/>
      <c r="GCU103" s="42"/>
      <c r="GCV103" s="42"/>
      <c r="GCW103" s="42"/>
      <c r="GCX103" s="42"/>
      <c r="GCY103" s="42"/>
      <c r="GCZ103" s="42"/>
      <c r="GDA103" s="43"/>
      <c r="GDB103" s="42"/>
      <c r="GDC103" s="42"/>
      <c r="GDD103" s="42"/>
      <c r="GDE103" s="42"/>
      <c r="GDF103" s="42"/>
      <c r="GDG103" s="42"/>
      <c r="GDH103" s="42"/>
      <c r="GDI103" s="42"/>
      <c r="GDJ103" s="42"/>
      <c r="GDK103" s="42"/>
      <c r="GDL103" s="42"/>
      <c r="GDM103" s="42"/>
      <c r="GDN103" s="43"/>
      <c r="GDO103" s="42"/>
      <c r="GDP103" s="42"/>
      <c r="GDQ103" s="42"/>
      <c r="GDR103" s="42"/>
      <c r="GDS103" s="42"/>
      <c r="GDT103" s="42"/>
      <c r="GDU103" s="42"/>
      <c r="GDV103" s="42"/>
      <c r="GDW103" s="42"/>
      <c r="GDX103" s="42"/>
      <c r="GDY103" s="42"/>
      <c r="GDZ103" s="42"/>
      <c r="GEA103" s="43"/>
      <c r="GEB103" s="42"/>
      <c r="GEC103" s="42"/>
      <c r="GED103" s="42"/>
      <c r="GEE103" s="42"/>
      <c r="GEF103" s="42"/>
      <c r="GEG103" s="42"/>
      <c r="GEH103" s="42"/>
      <c r="GEI103" s="42"/>
      <c r="GEJ103" s="42"/>
      <c r="GEK103" s="42"/>
      <c r="GEL103" s="42"/>
      <c r="GEM103" s="42"/>
      <c r="GEN103" s="43"/>
      <c r="GEO103" s="42"/>
      <c r="GEP103" s="42"/>
      <c r="GEQ103" s="42"/>
      <c r="GER103" s="42"/>
      <c r="GES103" s="42"/>
      <c r="GET103" s="42"/>
      <c r="GEU103" s="42"/>
      <c r="GEV103" s="42"/>
      <c r="GEW103" s="42"/>
      <c r="GEX103" s="42"/>
      <c r="GEY103" s="42"/>
      <c r="GEZ103" s="42"/>
      <c r="GFA103" s="43"/>
      <c r="GFB103" s="42"/>
      <c r="GFC103" s="42"/>
      <c r="GFD103" s="42"/>
      <c r="GFE103" s="42"/>
      <c r="GFF103" s="42"/>
      <c r="GFG103" s="42"/>
      <c r="GFH103" s="42"/>
      <c r="GFI103" s="42"/>
      <c r="GFJ103" s="42"/>
      <c r="GFK103" s="42"/>
      <c r="GFL103" s="42"/>
      <c r="GFM103" s="42"/>
      <c r="GFN103" s="43"/>
      <c r="GFO103" s="42"/>
      <c r="GFP103" s="42"/>
      <c r="GFQ103" s="42"/>
      <c r="GFR103" s="42"/>
      <c r="GFS103" s="42"/>
      <c r="GFT103" s="42"/>
      <c r="GFU103" s="42"/>
      <c r="GFV103" s="42"/>
      <c r="GFW103" s="42"/>
      <c r="GFX103" s="42"/>
      <c r="GFY103" s="42"/>
      <c r="GFZ103" s="42"/>
      <c r="GGA103" s="43"/>
      <c r="GGB103" s="42"/>
      <c r="GGC103" s="42"/>
      <c r="GGD103" s="42"/>
      <c r="GGE103" s="42"/>
      <c r="GGF103" s="42"/>
      <c r="GGG103" s="42"/>
      <c r="GGH103" s="42"/>
      <c r="GGI103" s="42"/>
      <c r="GGJ103" s="42"/>
      <c r="GGK103" s="42"/>
      <c r="GGL103" s="42"/>
      <c r="GGM103" s="42"/>
      <c r="GGN103" s="43"/>
      <c r="GGO103" s="42"/>
      <c r="GGP103" s="42"/>
      <c r="GGQ103" s="42"/>
      <c r="GGR103" s="42"/>
      <c r="GGS103" s="42"/>
      <c r="GGT103" s="42"/>
      <c r="GGU103" s="42"/>
      <c r="GGV103" s="42"/>
      <c r="GGW103" s="42"/>
      <c r="GGX103" s="42"/>
      <c r="GGY103" s="42"/>
      <c r="GGZ103" s="42"/>
      <c r="GHA103" s="43"/>
      <c r="GHB103" s="42"/>
      <c r="GHC103" s="42"/>
      <c r="GHD103" s="42"/>
      <c r="GHE103" s="42"/>
      <c r="GHF103" s="42"/>
      <c r="GHG103" s="42"/>
      <c r="GHH103" s="42"/>
      <c r="GHI103" s="42"/>
      <c r="GHJ103" s="42"/>
      <c r="GHK103" s="42"/>
      <c r="GHL103" s="42"/>
      <c r="GHM103" s="42"/>
      <c r="GHN103" s="43"/>
      <c r="GHO103" s="42"/>
      <c r="GHP103" s="42"/>
      <c r="GHQ103" s="42"/>
      <c r="GHR103" s="42"/>
      <c r="GHS103" s="42"/>
      <c r="GHT103" s="42"/>
      <c r="GHU103" s="42"/>
      <c r="GHV103" s="42"/>
      <c r="GHW103" s="42"/>
      <c r="GHX103" s="42"/>
      <c r="GHY103" s="42"/>
      <c r="GHZ103" s="42"/>
      <c r="GIA103" s="43"/>
      <c r="GIB103" s="42"/>
      <c r="GIC103" s="42"/>
      <c r="GID103" s="42"/>
      <c r="GIE103" s="42"/>
      <c r="GIF103" s="42"/>
      <c r="GIG103" s="42"/>
      <c r="GIH103" s="42"/>
      <c r="GII103" s="42"/>
      <c r="GIJ103" s="42"/>
      <c r="GIK103" s="42"/>
      <c r="GIL103" s="42"/>
      <c r="GIM103" s="42"/>
      <c r="GIN103" s="43"/>
      <c r="GIO103" s="42"/>
      <c r="GIP103" s="42"/>
      <c r="GIQ103" s="42"/>
      <c r="GIR103" s="42"/>
      <c r="GIS103" s="42"/>
      <c r="GIT103" s="42"/>
      <c r="GIU103" s="42"/>
      <c r="GIV103" s="42"/>
      <c r="GIW103" s="42"/>
      <c r="GIX103" s="42"/>
      <c r="GIY103" s="42"/>
      <c r="GIZ103" s="42"/>
      <c r="GJA103" s="43"/>
      <c r="GJB103" s="42"/>
      <c r="GJC103" s="42"/>
      <c r="GJD103" s="42"/>
      <c r="GJE103" s="42"/>
      <c r="GJF103" s="42"/>
      <c r="GJG103" s="42"/>
      <c r="GJH103" s="42"/>
      <c r="GJI103" s="42"/>
      <c r="GJJ103" s="42"/>
      <c r="GJK103" s="42"/>
      <c r="GJL103" s="42"/>
      <c r="GJM103" s="42"/>
      <c r="GJN103" s="43"/>
      <c r="GJO103" s="42"/>
      <c r="GJP103" s="42"/>
      <c r="GJQ103" s="42"/>
      <c r="GJR103" s="42"/>
      <c r="GJS103" s="42"/>
      <c r="GJT103" s="42"/>
      <c r="GJU103" s="42"/>
      <c r="GJV103" s="42"/>
      <c r="GJW103" s="42"/>
      <c r="GJX103" s="42"/>
      <c r="GJY103" s="42"/>
      <c r="GJZ103" s="42"/>
      <c r="GKA103" s="43"/>
      <c r="GKB103" s="42"/>
      <c r="GKC103" s="42"/>
      <c r="GKD103" s="42"/>
      <c r="GKE103" s="42"/>
      <c r="GKF103" s="42"/>
      <c r="GKG103" s="42"/>
      <c r="GKH103" s="42"/>
      <c r="GKI103" s="42"/>
      <c r="GKJ103" s="42"/>
      <c r="GKK103" s="42"/>
      <c r="GKL103" s="42"/>
      <c r="GKM103" s="42"/>
      <c r="GKN103" s="43"/>
      <c r="GKO103" s="42"/>
      <c r="GKP103" s="42"/>
      <c r="GKQ103" s="42"/>
      <c r="GKR103" s="42"/>
      <c r="GKS103" s="42"/>
      <c r="GKT103" s="42"/>
      <c r="GKU103" s="42"/>
      <c r="GKV103" s="42"/>
      <c r="GKW103" s="42"/>
      <c r="GKX103" s="42"/>
      <c r="GKY103" s="42"/>
      <c r="GKZ103" s="42"/>
      <c r="GLA103" s="43"/>
      <c r="GLB103" s="42"/>
      <c r="GLC103" s="42"/>
      <c r="GLD103" s="42"/>
      <c r="GLE103" s="42"/>
      <c r="GLF103" s="42"/>
      <c r="GLG103" s="42"/>
      <c r="GLH103" s="42"/>
      <c r="GLI103" s="42"/>
      <c r="GLJ103" s="42"/>
      <c r="GLK103" s="42"/>
      <c r="GLL103" s="42"/>
      <c r="GLM103" s="42"/>
      <c r="GLN103" s="43"/>
      <c r="GLO103" s="42"/>
      <c r="GLP103" s="42"/>
      <c r="GLQ103" s="42"/>
      <c r="GLR103" s="42"/>
      <c r="GLS103" s="42"/>
      <c r="GLT103" s="42"/>
      <c r="GLU103" s="42"/>
      <c r="GLV103" s="42"/>
      <c r="GLW103" s="42"/>
      <c r="GLX103" s="42"/>
      <c r="GLY103" s="42"/>
      <c r="GLZ103" s="42"/>
      <c r="GMA103" s="43"/>
      <c r="GMB103" s="42"/>
      <c r="GMC103" s="42"/>
      <c r="GMD103" s="42"/>
      <c r="GME103" s="42"/>
      <c r="GMF103" s="42"/>
      <c r="GMG103" s="42"/>
      <c r="GMH103" s="42"/>
      <c r="GMI103" s="42"/>
      <c r="GMJ103" s="42"/>
      <c r="GMK103" s="42"/>
      <c r="GML103" s="42"/>
      <c r="GMM103" s="42"/>
      <c r="GMN103" s="43"/>
      <c r="GMO103" s="42"/>
      <c r="GMP103" s="42"/>
      <c r="GMQ103" s="42"/>
      <c r="GMR103" s="42"/>
      <c r="GMS103" s="42"/>
      <c r="GMT103" s="42"/>
      <c r="GMU103" s="42"/>
      <c r="GMV103" s="42"/>
      <c r="GMW103" s="42"/>
      <c r="GMX103" s="42"/>
      <c r="GMY103" s="42"/>
      <c r="GMZ103" s="42"/>
      <c r="GNA103" s="43"/>
      <c r="GNB103" s="42"/>
      <c r="GNC103" s="42"/>
      <c r="GND103" s="42"/>
      <c r="GNE103" s="42"/>
      <c r="GNF103" s="42"/>
      <c r="GNG103" s="42"/>
      <c r="GNH103" s="42"/>
      <c r="GNI103" s="42"/>
      <c r="GNJ103" s="42"/>
      <c r="GNK103" s="42"/>
      <c r="GNL103" s="42"/>
      <c r="GNM103" s="42"/>
      <c r="GNN103" s="43"/>
      <c r="GNO103" s="42"/>
      <c r="GNP103" s="42"/>
      <c r="GNQ103" s="42"/>
      <c r="GNR103" s="42"/>
      <c r="GNS103" s="42"/>
      <c r="GNT103" s="42"/>
      <c r="GNU103" s="42"/>
      <c r="GNV103" s="42"/>
      <c r="GNW103" s="42"/>
      <c r="GNX103" s="42"/>
      <c r="GNY103" s="42"/>
      <c r="GNZ103" s="42"/>
      <c r="GOA103" s="43"/>
      <c r="GOB103" s="42"/>
      <c r="GOC103" s="42"/>
      <c r="GOD103" s="42"/>
      <c r="GOE103" s="42"/>
      <c r="GOF103" s="42"/>
      <c r="GOG103" s="42"/>
      <c r="GOH103" s="42"/>
      <c r="GOI103" s="42"/>
      <c r="GOJ103" s="42"/>
      <c r="GOK103" s="42"/>
      <c r="GOL103" s="42"/>
      <c r="GOM103" s="42"/>
      <c r="GON103" s="43"/>
      <c r="GOO103" s="42"/>
      <c r="GOP103" s="42"/>
      <c r="GOQ103" s="42"/>
      <c r="GOR103" s="42"/>
      <c r="GOS103" s="42"/>
      <c r="GOT103" s="42"/>
      <c r="GOU103" s="42"/>
      <c r="GOV103" s="42"/>
      <c r="GOW103" s="42"/>
      <c r="GOX103" s="42"/>
      <c r="GOY103" s="42"/>
      <c r="GOZ103" s="42"/>
      <c r="GPA103" s="43"/>
      <c r="GPB103" s="42"/>
      <c r="GPC103" s="42"/>
      <c r="GPD103" s="42"/>
      <c r="GPE103" s="42"/>
      <c r="GPF103" s="42"/>
      <c r="GPG103" s="42"/>
      <c r="GPH103" s="42"/>
      <c r="GPI103" s="42"/>
      <c r="GPJ103" s="42"/>
      <c r="GPK103" s="42"/>
      <c r="GPL103" s="42"/>
      <c r="GPM103" s="42"/>
      <c r="GPN103" s="43"/>
      <c r="GPO103" s="42"/>
      <c r="GPP103" s="42"/>
      <c r="GPQ103" s="42"/>
      <c r="GPR103" s="42"/>
      <c r="GPS103" s="42"/>
      <c r="GPT103" s="42"/>
      <c r="GPU103" s="42"/>
      <c r="GPV103" s="42"/>
      <c r="GPW103" s="42"/>
      <c r="GPX103" s="42"/>
      <c r="GPY103" s="42"/>
      <c r="GPZ103" s="42"/>
      <c r="GQA103" s="43"/>
      <c r="GQB103" s="42"/>
      <c r="GQC103" s="42"/>
      <c r="GQD103" s="42"/>
      <c r="GQE103" s="42"/>
      <c r="GQF103" s="42"/>
      <c r="GQG103" s="42"/>
      <c r="GQH103" s="42"/>
      <c r="GQI103" s="42"/>
      <c r="GQJ103" s="42"/>
      <c r="GQK103" s="42"/>
      <c r="GQL103" s="42"/>
      <c r="GQM103" s="42"/>
      <c r="GQN103" s="43"/>
      <c r="GQO103" s="42"/>
      <c r="GQP103" s="42"/>
      <c r="GQQ103" s="42"/>
      <c r="GQR103" s="42"/>
      <c r="GQS103" s="42"/>
      <c r="GQT103" s="42"/>
      <c r="GQU103" s="42"/>
      <c r="GQV103" s="42"/>
      <c r="GQW103" s="42"/>
      <c r="GQX103" s="42"/>
      <c r="GQY103" s="42"/>
      <c r="GQZ103" s="42"/>
      <c r="GRA103" s="43"/>
      <c r="GRB103" s="42"/>
      <c r="GRC103" s="42"/>
      <c r="GRD103" s="42"/>
      <c r="GRE103" s="42"/>
      <c r="GRF103" s="42"/>
      <c r="GRG103" s="42"/>
      <c r="GRH103" s="42"/>
      <c r="GRI103" s="42"/>
      <c r="GRJ103" s="42"/>
      <c r="GRK103" s="42"/>
      <c r="GRL103" s="42"/>
      <c r="GRM103" s="42"/>
      <c r="GRN103" s="43"/>
      <c r="GRO103" s="42"/>
      <c r="GRP103" s="42"/>
      <c r="GRQ103" s="42"/>
      <c r="GRR103" s="42"/>
      <c r="GRS103" s="42"/>
      <c r="GRT103" s="42"/>
      <c r="GRU103" s="42"/>
      <c r="GRV103" s="42"/>
      <c r="GRW103" s="42"/>
      <c r="GRX103" s="42"/>
      <c r="GRY103" s="42"/>
      <c r="GRZ103" s="42"/>
      <c r="GSA103" s="43"/>
      <c r="GSB103" s="42"/>
      <c r="GSC103" s="42"/>
      <c r="GSD103" s="42"/>
      <c r="GSE103" s="42"/>
      <c r="GSF103" s="42"/>
      <c r="GSG103" s="42"/>
      <c r="GSH103" s="42"/>
      <c r="GSI103" s="42"/>
      <c r="GSJ103" s="42"/>
      <c r="GSK103" s="42"/>
      <c r="GSL103" s="42"/>
      <c r="GSM103" s="42"/>
      <c r="GSN103" s="43"/>
      <c r="GSO103" s="42"/>
      <c r="GSP103" s="42"/>
      <c r="GSQ103" s="42"/>
      <c r="GSR103" s="42"/>
      <c r="GSS103" s="42"/>
      <c r="GST103" s="42"/>
      <c r="GSU103" s="42"/>
      <c r="GSV103" s="42"/>
      <c r="GSW103" s="42"/>
      <c r="GSX103" s="42"/>
      <c r="GSY103" s="42"/>
      <c r="GSZ103" s="42"/>
      <c r="GTA103" s="43"/>
      <c r="GTB103" s="42"/>
      <c r="GTC103" s="42"/>
      <c r="GTD103" s="42"/>
      <c r="GTE103" s="42"/>
      <c r="GTF103" s="42"/>
      <c r="GTG103" s="42"/>
      <c r="GTH103" s="42"/>
      <c r="GTI103" s="42"/>
      <c r="GTJ103" s="42"/>
      <c r="GTK103" s="42"/>
      <c r="GTL103" s="42"/>
      <c r="GTM103" s="42"/>
      <c r="GTN103" s="43"/>
      <c r="GTO103" s="42"/>
      <c r="GTP103" s="42"/>
      <c r="GTQ103" s="42"/>
      <c r="GTR103" s="42"/>
      <c r="GTS103" s="42"/>
      <c r="GTT103" s="42"/>
      <c r="GTU103" s="42"/>
      <c r="GTV103" s="42"/>
      <c r="GTW103" s="42"/>
      <c r="GTX103" s="42"/>
      <c r="GTY103" s="42"/>
      <c r="GTZ103" s="42"/>
      <c r="GUA103" s="43"/>
      <c r="GUB103" s="42"/>
      <c r="GUC103" s="42"/>
      <c r="GUD103" s="42"/>
      <c r="GUE103" s="42"/>
      <c r="GUF103" s="42"/>
      <c r="GUG103" s="42"/>
      <c r="GUH103" s="42"/>
      <c r="GUI103" s="42"/>
      <c r="GUJ103" s="42"/>
      <c r="GUK103" s="42"/>
      <c r="GUL103" s="42"/>
      <c r="GUM103" s="42"/>
      <c r="GUN103" s="43"/>
      <c r="GUO103" s="42"/>
      <c r="GUP103" s="42"/>
      <c r="GUQ103" s="42"/>
      <c r="GUR103" s="42"/>
      <c r="GUS103" s="42"/>
      <c r="GUT103" s="42"/>
      <c r="GUU103" s="42"/>
      <c r="GUV103" s="42"/>
      <c r="GUW103" s="42"/>
      <c r="GUX103" s="42"/>
      <c r="GUY103" s="42"/>
      <c r="GUZ103" s="42"/>
      <c r="GVA103" s="43"/>
      <c r="GVB103" s="42"/>
      <c r="GVC103" s="42"/>
      <c r="GVD103" s="42"/>
      <c r="GVE103" s="42"/>
      <c r="GVF103" s="42"/>
      <c r="GVG103" s="42"/>
      <c r="GVH103" s="42"/>
      <c r="GVI103" s="42"/>
      <c r="GVJ103" s="42"/>
      <c r="GVK103" s="42"/>
      <c r="GVL103" s="42"/>
      <c r="GVM103" s="42"/>
      <c r="GVN103" s="43"/>
      <c r="GVO103" s="42"/>
      <c r="GVP103" s="42"/>
      <c r="GVQ103" s="42"/>
      <c r="GVR103" s="42"/>
      <c r="GVS103" s="42"/>
      <c r="GVT103" s="42"/>
      <c r="GVU103" s="42"/>
      <c r="GVV103" s="42"/>
      <c r="GVW103" s="42"/>
      <c r="GVX103" s="42"/>
      <c r="GVY103" s="42"/>
      <c r="GVZ103" s="42"/>
      <c r="GWA103" s="43"/>
      <c r="GWB103" s="42"/>
      <c r="GWC103" s="42"/>
      <c r="GWD103" s="42"/>
      <c r="GWE103" s="42"/>
      <c r="GWF103" s="42"/>
      <c r="GWG103" s="42"/>
      <c r="GWH103" s="42"/>
      <c r="GWI103" s="42"/>
      <c r="GWJ103" s="42"/>
      <c r="GWK103" s="42"/>
      <c r="GWL103" s="42"/>
      <c r="GWM103" s="42"/>
      <c r="GWN103" s="43"/>
      <c r="GWO103" s="42"/>
      <c r="GWP103" s="42"/>
      <c r="GWQ103" s="42"/>
      <c r="GWR103" s="42"/>
      <c r="GWS103" s="42"/>
      <c r="GWT103" s="42"/>
      <c r="GWU103" s="42"/>
      <c r="GWV103" s="42"/>
      <c r="GWW103" s="42"/>
      <c r="GWX103" s="42"/>
      <c r="GWY103" s="42"/>
      <c r="GWZ103" s="42"/>
      <c r="GXA103" s="43"/>
      <c r="GXB103" s="42"/>
      <c r="GXC103" s="42"/>
      <c r="GXD103" s="42"/>
      <c r="GXE103" s="42"/>
      <c r="GXF103" s="42"/>
      <c r="GXG103" s="42"/>
      <c r="GXH103" s="42"/>
      <c r="GXI103" s="42"/>
      <c r="GXJ103" s="42"/>
      <c r="GXK103" s="42"/>
      <c r="GXL103" s="42"/>
      <c r="GXM103" s="42"/>
      <c r="GXN103" s="43"/>
      <c r="GXO103" s="42"/>
      <c r="GXP103" s="42"/>
      <c r="GXQ103" s="42"/>
      <c r="GXR103" s="42"/>
      <c r="GXS103" s="42"/>
      <c r="GXT103" s="42"/>
      <c r="GXU103" s="42"/>
      <c r="GXV103" s="42"/>
      <c r="GXW103" s="42"/>
      <c r="GXX103" s="42"/>
      <c r="GXY103" s="42"/>
      <c r="GXZ103" s="42"/>
      <c r="GYA103" s="43"/>
      <c r="GYB103" s="42"/>
      <c r="GYC103" s="42"/>
      <c r="GYD103" s="42"/>
      <c r="GYE103" s="42"/>
      <c r="GYF103" s="42"/>
      <c r="GYG103" s="42"/>
      <c r="GYH103" s="42"/>
      <c r="GYI103" s="42"/>
      <c r="GYJ103" s="42"/>
      <c r="GYK103" s="42"/>
      <c r="GYL103" s="42"/>
      <c r="GYM103" s="42"/>
      <c r="GYN103" s="43"/>
      <c r="GYO103" s="42"/>
      <c r="GYP103" s="42"/>
      <c r="GYQ103" s="42"/>
      <c r="GYR103" s="42"/>
      <c r="GYS103" s="42"/>
      <c r="GYT103" s="42"/>
      <c r="GYU103" s="42"/>
      <c r="GYV103" s="42"/>
      <c r="GYW103" s="42"/>
      <c r="GYX103" s="42"/>
      <c r="GYY103" s="42"/>
      <c r="GYZ103" s="42"/>
      <c r="GZA103" s="43"/>
      <c r="GZB103" s="42"/>
      <c r="GZC103" s="42"/>
      <c r="GZD103" s="42"/>
      <c r="GZE103" s="42"/>
      <c r="GZF103" s="42"/>
      <c r="GZG103" s="42"/>
      <c r="GZH103" s="42"/>
      <c r="GZI103" s="42"/>
      <c r="GZJ103" s="42"/>
      <c r="GZK103" s="42"/>
      <c r="GZL103" s="42"/>
      <c r="GZM103" s="42"/>
      <c r="GZN103" s="43"/>
      <c r="GZO103" s="42"/>
      <c r="GZP103" s="42"/>
      <c r="GZQ103" s="42"/>
      <c r="GZR103" s="42"/>
      <c r="GZS103" s="42"/>
      <c r="GZT103" s="42"/>
      <c r="GZU103" s="42"/>
      <c r="GZV103" s="42"/>
      <c r="GZW103" s="42"/>
      <c r="GZX103" s="42"/>
      <c r="GZY103" s="42"/>
      <c r="GZZ103" s="42"/>
      <c r="HAA103" s="43"/>
      <c r="HAB103" s="42"/>
      <c r="HAC103" s="42"/>
      <c r="HAD103" s="42"/>
      <c r="HAE103" s="42"/>
      <c r="HAF103" s="42"/>
      <c r="HAG103" s="42"/>
      <c r="HAH103" s="42"/>
      <c r="HAI103" s="42"/>
      <c r="HAJ103" s="42"/>
      <c r="HAK103" s="42"/>
      <c r="HAL103" s="42"/>
      <c r="HAM103" s="42"/>
      <c r="HAN103" s="43"/>
      <c r="HAO103" s="42"/>
      <c r="HAP103" s="42"/>
      <c r="HAQ103" s="42"/>
      <c r="HAR103" s="42"/>
      <c r="HAS103" s="42"/>
      <c r="HAT103" s="42"/>
      <c r="HAU103" s="42"/>
      <c r="HAV103" s="42"/>
      <c r="HAW103" s="42"/>
      <c r="HAX103" s="42"/>
      <c r="HAY103" s="42"/>
      <c r="HAZ103" s="42"/>
      <c r="HBA103" s="43"/>
      <c r="HBB103" s="42"/>
      <c r="HBC103" s="42"/>
      <c r="HBD103" s="42"/>
      <c r="HBE103" s="42"/>
      <c r="HBF103" s="42"/>
      <c r="HBG103" s="42"/>
      <c r="HBH103" s="42"/>
      <c r="HBI103" s="42"/>
      <c r="HBJ103" s="42"/>
      <c r="HBK103" s="42"/>
      <c r="HBL103" s="42"/>
      <c r="HBM103" s="42"/>
      <c r="HBN103" s="43"/>
      <c r="HBO103" s="42"/>
      <c r="HBP103" s="42"/>
      <c r="HBQ103" s="42"/>
      <c r="HBR103" s="42"/>
      <c r="HBS103" s="42"/>
      <c r="HBT103" s="42"/>
      <c r="HBU103" s="42"/>
      <c r="HBV103" s="42"/>
      <c r="HBW103" s="42"/>
      <c r="HBX103" s="42"/>
      <c r="HBY103" s="42"/>
      <c r="HBZ103" s="42"/>
      <c r="HCA103" s="43"/>
      <c r="HCB103" s="42"/>
      <c r="HCC103" s="42"/>
      <c r="HCD103" s="42"/>
      <c r="HCE103" s="42"/>
      <c r="HCF103" s="42"/>
      <c r="HCG103" s="42"/>
      <c r="HCH103" s="42"/>
      <c r="HCI103" s="42"/>
      <c r="HCJ103" s="42"/>
      <c r="HCK103" s="42"/>
      <c r="HCL103" s="42"/>
      <c r="HCM103" s="42"/>
      <c r="HCN103" s="43"/>
      <c r="HCO103" s="42"/>
      <c r="HCP103" s="42"/>
      <c r="HCQ103" s="42"/>
      <c r="HCR103" s="42"/>
      <c r="HCS103" s="42"/>
      <c r="HCT103" s="42"/>
      <c r="HCU103" s="42"/>
      <c r="HCV103" s="42"/>
      <c r="HCW103" s="42"/>
      <c r="HCX103" s="42"/>
      <c r="HCY103" s="42"/>
      <c r="HCZ103" s="42"/>
      <c r="HDA103" s="43"/>
      <c r="HDB103" s="42"/>
      <c r="HDC103" s="42"/>
      <c r="HDD103" s="42"/>
      <c r="HDE103" s="42"/>
      <c r="HDF103" s="42"/>
      <c r="HDG103" s="42"/>
      <c r="HDH103" s="42"/>
      <c r="HDI103" s="42"/>
      <c r="HDJ103" s="42"/>
      <c r="HDK103" s="42"/>
      <c r="HDL103" s="42"/>
      <c r="HDM103" s="42"/>
      <c r="HDN103" s="43"/>
      <c r="HDO103" s="42"/>
      <c r="HDP103" s="42"/>
      <c r="HDQ103" s="42"/>
      <c r="HDR103" s="42"/>
      <c r="HDS103" s="42"/>
      <c r="HDT103" s="42"/>
      <c r="HDU103" s="42"/>
      <c r="HDV103" s="42"/>
      <c r="HDW103" s="42"/>
      <c r="HDX103" s="42"/>
      <c r="HDY103" s="42"/>
      <c r="HDZ103" s="42"/>
      <c r="HEA103" s="43"/>
      <c r="HEB103" s="42"/>
      <c r="HEC103" s="42"/>
      <c r="HED103" s="42"/>
      <c r="HEE103" s="42"/>
      <c r="HEF103" s="42"/>
      <c r="HEG103" s="42"/>
      <c r="HEH103" s="42"/>
      <c r="HEI103" s="42"/>
      <c r="HEJ103" s="42"/>
      <c r="HEK103" s="42"/>
      <c r="HEL103" s="42"/>
      <c r="HEM103" s="42"/>
      <c r="HEN103" s="43"/>
      <c r="HEO103" s="42"/>
      <c r="HEP103" s="42"/>
      <c r="HEQ103" s="42"/>
      <c r="HER103" s="42"/>
      <c r="HES103" s="42"/>
      <c r="HET103" s="42"/>
      <c r="HEU103" s="42"/>
      <c r="HEV103" s="42"/>
      <c r="HEW103" s="42"/>
      <c r="HEX103" s="42"/>
      <c r="HEY103" s="42"/>
      <c r="HEZ103" s="42"/>
      <c r="HFA103" s="43"/>
      <c r="HFB103" s="42"/>
      <c r="HFC103" s="42"/>
      <c r="HFD103" s="42"/>
      <c r="HFE103" s="42"/>
      <c r="HFF103" s="42"/>
      <c r="HFG103" s="42"/>
      <c r="HFH103" s="42"/>
      <c r="HFI103" s="42"/>
      <c r="HFJ103" s="42"/>
      <c r="HFK103" s="42"/>
      <c r="HFL103" s="42"/>
      <c r="HFM103" s="42"/>
      <c r="HFN103" s="43"/>
      <c r="HFO103" s="42"/>
      <c r="HFP103" s="42"/>
      <c r="HFQ103" s="42"/>
      <c r="HFR103" s="42"/>
      <c r="HFS103" s="42"/>
      <c r="HFT103" s="42"/>
      <c r="HFU103" s="42"/>
      <c r="HFV103" s="42"/>
      <c r="HFW103" s="42"/>
      <c r="HFX103" s="42"/>
      <c r="HFY103" s="42"/>
      <c r="HFZ103" s="42"/>
      <c r="HGA103" s="43"/>
      <c r="HGB103" s="42"/>
      <c r="HGC103" s="42"/>
      <c r="HGD103" s="42"/>
      <c r="HGE103" s="42"/>
      <c r="HGF103" s="42"/>
      <c r="HGG103" s="42"/>
      <c r="HGH103" s="42"/>
      <c r="HGI103" s="42"/>
      <c r="HGJ103" s="42"/>
      <c r="HGK103" s="42"/>
      <c r="HGL103" s="42"/>
      <c r="HGM103" s="42"/>
      <c r="HGN103" s="43"/>
      <c r="HGO103" s="42"/>
      <c r="HGP103" s="42"/>
      <c r="HGQ103" s="42"/>
      <c r="HGR103" s="42"/>
      <c r="HGS103" s="42"/>
      <c r="HGT103" s="42"/>
      <c r="HGU103" s="42"/>
      <c r="HGV103" s="42"/>
      <c r="HGW103" s="42"/>
      <c r="HGX103" s="42"/>
      <c r="HGY103" s="42"/>
      <c r="HGZ103" s="42"/>
      <c r="HHA103" s="43"/>
      <c r="HHB103" s="42"/>
      <c r="HHC103" s="42"/>
      <c r="HHD103" s="42"/>
      <c r="HHE103" s="42"/>
      <c r="HHF103" s="42"/>
      <c r="HHG103" s="42"/>
      <c r="HHH103" s="42"/>
      <c r="HHI103" s="42"/>
      <c r="HHJ103" s="42"/>
      <c r="HHK103" s="42"/>
      <c r="HHL103" s="42"/>
      <c r="HHM103" s="42"/>
      <c r="HHN103" s="43"/>
      <c r="HHO103" s="42"/>
      <c r="HHP103" s="42"/>
      <c r="HHQ103" s="42"/>
      <c r="HHR103" s="42"/>
      <c r="HHS103" s="42"/>
      <c r="HHT103" s="42"/>
      <c r="HHU103" s="42"/>
      <c r="HHV103" s="42"/>
      <c r="HHW103" s="42"/>
      <c r="HHX103" s="42"/>
      <c r="HHY103" s="42"/>
      <c r="HHZ103" s="42"/>
      <c r="HIA103" s="43"/>
      <c r="HIB103" s="42"/>
      <c r="HIC103" s="42"/>
      <c r="HID103" s="42"/>
      <c r="HIE103" s="42"/>
      <c r="HIF103" s="42"/>
      <c r="HIG103" s="42"/>
      <c r="HIH103" s="42"/>
      <c r="HII103" s="42"/>
      <c r="HIJ103" s="42"/>
      <c r="HIK103" s="42"/>
      <c r="HIL103" s="42"/>
      <c r="HIM103" s="42"/>
      <c r="HIN103" s="43"/>
      <c r="HIO103" s="42"/>
      <c r="HIP103" s="42"/>
      <c r="HIQ103" s="42"/>
      <c r="HIR103" s="42"/>
      <c r="HIS103" s="42"/>
      <c r="HIT103" s="42"/>
      <c r="HIU103" s="42"/>
      <c r="HIV103" s="42"/>
      <c r="HIW103" s="42"/>
      <c r="HIX103" s="42"/>
      <c r="HIY103" s="42"/>
      <c r="HIZ103" s="42"/>
      <c r="HJA103" s="43"/>
      <c r="HJB103" s="42"/>
      <c r="HJC103" s="42"/>
      <c r="HJD103" s="42"/>
      <c r="HJE103" s="42"/>
      <c r="HJF103" s="42"/>
      <c r="HJG103" s="42"/>
      <c r="HJH103" s="42"/>
      <c r="HJI103" s="42"/>
      <c r="HJJ103" s="42"/>
      <c r="HJK103" s="42"/>
      <c r="HJL103" s="42"/>
      <c r="HJM103" s="42"/>
      <c r="HJN103" s="43"/>
      <c r="HJO103" s="42"/>
      <c r="HJP103" s="42"/>
      <c r="HJQ103" s="42"/>
      <c r="HJR103" s="42"/>
      <c r="HJS103" s="42"/>
      <c r="HJT103" s="42"/>
      <c r="HJU103" s="42"/>
      <c r="HJV103" s="42"/>
      <c r="HJW103" s="42"/>
      <c r="HJX103" s="42"/>
      <c r="HJY103" s="42"/>
      <c r="HJZ103" s="42"/>
      <c r="HKA103" s="43"/>
      <c r="HKB103" s="42"/>
      <c r="HKC103" s="42"/>
      <c r="HKD103" s="42"/>
      <c r="HKE103" s="42"/>
      <c r="HKF103" s="42"/>
      <c r="HKG103" s="42"/>
      <c r="HKH103" s="42"/>
      <c r="HKI103" s="42"/>
      <c r="HKJ103" s="42"/>
      <c r="HKK103" s="42"/>
      <c r="HKL103" s="42"/>
      <c r="HKM103" s="42"/>
      <c r="HKN103" s="43"/>
      <c r="HKO103" s="42"/>
      <c r="HKP103" s="42"/>
      <c r="HKQ103" s="42"/>
      <c r="HKR103" s="42"/>
      <c r="HKS103" s="42"/>
      <c r="HKT103" s="42"/>
      <c r="HKU103" s="42"/>
      <c r="HKV103" s="42"/>
      <c r="HKW103" s="42"/>
      <c r="HKX103" s="42"/>
      <c r="HKY103" s="42"/>
      <c r="HKZ103" s="42"/>
      <c r="HLA103" s="43"/>
      <c r="HLB103" s="42"/>
      <c r="HLC103" s="42"/>
      <c r="HLD103" s="42"/>
      <c r="HLE103" s="42"/>
      <c r="HLF103" s="42"/>
      <c r="HLG103" s="42"/>
      <c r="HLH103" s="42"/>
      <c r="HLI103" s="42"/>
      <c r="HLJ103" s="42"/>
      <c r="HLK103" s="42"/>
      <c r="HLL103" s="42"/>
      <c r="HLM103" s="42"/>
      <c r="HLN103" s="43"/>
      <c r="HLO103" s="42"/>
      <c r="HLP103" s="42"/>
      <c r="HLQ103" s="42"/>
      <c r="HLR103" s="42"/>
      <c r="HLS103" s="42"/>
      <c r="HLT103" s="42"/>
      <c r="HLU103" s="42"/>
      <c r="HLV103" s="42"/>
      <c r="HLW103" s="42"/>
      <c r="HLX103" s="42"/>
      <c r="HLY103" s="42"/>
      <c r="HLZ103" s="42"/>
      <c r="HMA103" s="43"/>
      <c r="HMB103" s="42"/>
      <c r="HMC103" s="42"/>
      <c r="HMD103" s="42"/>
      <c r="HME103" s="42"/>
      <c r="HMF103" s="42"/>
      <c r="HMG103" s="42"/>
      <c r="HMH103" s="42"/>
      <c r="HMI103" s="42"/>
      <c r="HMJ103" s="42"/>
      <c r="HMK103" s="42"/>
      <c r="HML103" s="42"/>
      <c r="HMM103" s="42"/>
      <c r="HMN103" s="43"/>
      <c r="HMO103" s="42"/>
      <c r="HMP103" s="42"/>
      <c r="HMQ103" s="42"/>
      <c r="HMR103" s="42"/>
      <c r="HMS103" s="42"/>
      <c r="HMT103" s="42"/>
      <c r="HMU103" s="42"/>
      <c r="HMV103" s="42"/>
      <c r="HMW103" s="42"/>
      <c r="HMX103" s="42"/>
      <c r="HMY103" s="42"/>
      <c r="HMZ103" s="42"/>
      <c r="HNA103" s="43"/>
      <c r="HNB103" s="42"/>
      <c r="HNC103" s="42"/>
      <c r="HND103" s="42"/>
      <c r="HNE103" s="42"/>
      <c r="HNF103" s="42"/>
      <c r="HNG103" s="42"/>
      <c r="HNH103" s="42"/>
      <c r="HNI103" s="42"/>
      <c r="HNJ103" s="42"/>
      <c r="HNK103" s="42"/>
      <c r="HNL103" s="42"/>
      <c r="HNM103" s="42"/>
      <c r="HNN103" s="43"/>
      <c r="HNO103" s="42"/>
      <c r="HNP103" s="42"/>
      <c r="HNQ103" s="42"/>
      <c r="HNR103" s="42"/>
      <c r="HNS103" s="42"/>
      <c r="HNT103" s="42"/>
      <c r="HNU103" s="42"/>
      <c r="HNV103" s="42"/>
      <c r="HNW103" s="42"/>
      <c r="HNX103" s="42"/>
      <c r="HNY103" s="42"/>
      <c r="HNZ103" s="42"/>
      <c r="HOA103" s="43"/>
      <c r="HOB103" s="42"/>
      <c r="HOC103" s="42"/>
      <c r="HOD103" s="42"/>
      <c r="HOE103" s="42"/>
      <c r="HOF103" s="42"/>
      <c r="HOG103" s="42"/>
      <c r="HOH103" s="42"/>
      <c r="HOI103" s="42"/>
      <c r="HOJ103" s="42"/>
      <c r="HOK103" s="42"/>
      <c r="HOL103" s="42"/>
      <c r="HOM103" s="42"/>
      <c r="HON103" s="43"/>
      <c r="HOO103" s="42"/>
      <c r="HOP103" s="42"/>
      <c r="HOQ103" s="42"/>
      <c r="HOR103" s="42"/>
      <c r="HOS103" s="42"/>
      <c r="HOT103" s="42"/>
      <c r="HOU103" s="42"/>
      <c r="HOV103" s="42"/>
      <c r="HOW103" s="42"/>
      <c r="HOX103" s="42"/>
      <c r="HOY103" s="42"/>
      <c r="HOZ103" s="42"/>
      <c r="HPA103" s="43"/>
      <c r="HPB103" s="42"/>
      <c r="HPC103" s="42"/>
      <c r="HPD103" s="42"/>
      <c r="HPE103" s="42"/>
      <c r="HPF103" s="42"/>
      <c r="HPG103" s="42"/>
      <c r="HPH103" s="42"/>
      <c r="HPI103" s="42"/>
      <c r="HPJ103" s="42"/>
      <c r="HPK103" s="42"/>
      <c r="HPL103" s="42"/>
      <c r="HPM103" s="42"/>
      <c r="HPN103" s="43"/>
      <c r="HPO103" s="42"/>
      <c r="HPP103" s="42"/>
      <c r="HPQ103" s="42"/>
      <c r="HPR103" s="42"/>
      <c r="HPS103" s="42"/>
      <c r="HPT103" s="42"/>
      <c r="HPU103" s="42"/>
      <c r="HPV103" s="42"/>
      <c r="HPW103" s="42"/>
      <c r="HPX103" s="42"/>
      <c r="HPY103" s="42"/>
      <c r="HPZ103" s="42"/>
      <c r="HQA103" s="43"/>
      <c r="HQB103" s="42"/>
      <c r="HQC103" s="42"/>
      <c r="HQD103" s="42"/>
      <c r="HQE103" s="42"/>
      <c r="HQF103" s="42"/>
      <c r="HQG103" s="42"/>
      <c r="HQH103" s="42"/>
      <c r="HQI103" s="42"/>
      <c r="HQJ103" s="42"/>
      <c r="HQK103" s="42"/>
      <c r="HQL103" s="42"/>
      <c r="HQM103" s="42"/>
      <c r="HQN103" s="43"/>
      <c r="HQO103" s="42"/>
      <c r="HQP103" s="42"/>
      <c r="HQQ103" s="42"/>
      <c r="HQR103" s="42"/>
      <c r="HQS103" s="42"/>
      <c r="HQT103" s="42"/>
      <c r="HQU103" s="42"/>
      <c r="HQV103" s="42"/>
      <c r="HQW103" s="42"/>
      <c r="HQX103" s="42"/>
      <c r="HQY103" s="42"/>
      <c r="HQZ103" s="42"/>
      <c r="HRA103" s="43"/>
      <c r="HRB103" s="42"/>
      <c r="HRC103" s="42"/>
      <c r="HRD103" s="42"/>
      <c r="HRE103" s="42"/>
      <c r="HRF103" s="42"/>
      <c r="HRG103" s="42"/>
      <c r="HRH103" s="42"/>
      <c r="HRI103" s="42"/>
      <c r="HRJ103" s="42"/>
      <c r="HRK103" s="42"/>
      <c r="HRL103" s="42"/>
      <c r="HRM103" s="42"/>
      <c r="HRN103" s="43"/>
      <c r="HRO103" s="42"/>
      <c r="HRP103" s="42"/>
      <c r="HRQ103" s="42"/>
      <c r="HRR103" s="42"/>
      <c r="HRS103" s="42"/>
      <c r="HRT103" s="42"/>
      <c r="HRU103" s="42"/>
      <c r="HRV103" s="42"/>
      <c r="HRW103" s="42"/>
      <c r="HRX103" s="42"/>
      <c r="HRY103" s="42"/>
      <c r="HRZ103" s="42"/>
      <c r="HSA103" s="43"/>
      <c r="HSB103" s="42"/>
      <c r="HSC103" s="42"/>
      <c r="HSD103" s="42"/>
      <c r="HSE103" s="42"/>
      <c r="HSF103" s="42"/>
      <c r="HSG103" s="42"/>
      <c r="HSH103" s="42"/>
      <c r="HSI103" s="42"/>
      <c r="HSJ103" s="42"/>
      <c r="HSK103" s="42"/>
      <c r="HSL103" s="42"/>
      <c r="HSM103" s="42"/>
      <c r="HSN103" s="43"/>
      <c r="HSO103" s="42"/>
      <c r="HSP103" s="42"/>
      <c r="HSQ103" s="42"/>
      <c r="HSR103" s="42"/>
      <c r="HSS103" s="42"/>
      <c r="HST103" s="42"/>
      <c r="HSU103" s="42"/>
      <c r="HSV103" s="42"/>
      <c r="HSW103" s="42"/>
      <c r="HSX103" s="42"/>
      <c r="HSY103" s="42"/>
      <c r="HSZ103" s="42"/>
      <c r="HTA103" s="43"/>
      <c r="HTB103" s="42"/>
      <c r="HTC103" s="42"/>
      <c r="HTD103" s="42"/>
      <c r="HTE103" s="42"/>
      <c r="HTF103" s="42"/>
      <c r="HTG103" s="42"/>
      <c r="HTH103" s="42"/>
      <c r="HTI103" s="42"/>
      <c r="HTJ103" s="42"/>
      <c r="HTK103" s="42"/>
      <c r="HTL103" s="42"/>
      <c r="HTM103" s="42"/>
      <c r="HTN103" s="43"/>
      <c r="HTO103" s="42"/>
      <c r="HTP103" s="42"/>
      <c r="HTQ103" s="42"/>
      <c r="HTR103" s="42"/>
      <c r="HTS103" s="42"/>
      <c r="HTT103" s="42"/>
      <c r="HTU103" s="42"/>
      <c r="HTV103" s="42"/>
      <c r="HTW103" s="42"/>
      <c r="HTX103" s="42"/>
      <c r="HTY103" s="42"/>
      <c r="HTZ103" s="42"/>
      <c r="HUA103" s="43"/>
      <c r="HUB103" s="42"/>
      <c r="HUC103" s="42"/>
      <c r="HUD103" s="42"/>
      <c r="HUE103" s="42"/>
      <c r="HUF103" s="42"/>
      <c r="HUG103" s="42"/>
      <c r="HUH103" s="42"/>
      <c r="HUI103" s="42"/>
      <c r="HUJ103" s="42"/>
      <c r="HUK103" s="42"/>
      <c r="HUL103" s="42"/>
      <c r="HUM103" s="42"/>
      <c r="HUN103" s="43"/>
      <c r="HUO103" s="42"/>
      <c r="HUP103" s="42"/>
      <c r="HUQ103" s="42"/>
      <c r="HUR103" s="42"/>
      <c r="HUS103" s="42"/>
      <c r="HUT103" s="42"/>
      <c r="HUU103" s="42"/>
      <c r="HUV103" s="42"/>
      <c r="HUW103" s="42"/>
      <c r="HUX103" s="42"/>
      <c r="HUY103" s="42"/>
      <c r="HUZ103" s="42"/>
      <c r="HVA103" s="43"/>
      <c r="HVB103" s="42"/>
      <c r="HVC103" s="42"/>
      <c r="HVD103" s="42"/>
      <c r="HVE103" s="42"/>
      <c r="HVF103" s="42"/>
      <c r="HVG103" s="42"/>
      <c r="HVH103" s="42"/>
      <c r="HVI103" s="42"/>
      <c r="HVJ103" s="42"/>
      <c r="HVK103" s="42"/>
      <c r="HVL103" s="42"/>
      <c r="HVM103" s="42"/>
      <c r="HVN103" s="43"/>
      <c r="HVO103" s="42"/>
      <c r="HVP103" s="42"/>
      <c r="HVQ103" s="42"/>
      <c r="HVR103" s="42"/>
      <c r="HVS103" s="42"/>
      <c r="HVT103" s="42"/>
      <c r="HVU103" s="42"/>
      <c r="HVV103" s="42"/>
      <c r="HVW103" s="42"/>
      <c r="HVX103" s="42"/>
      <c r="HVY103" s="42"/>
      <c r="HVZ103" s="42"/>
      <c r="HWA103" s="43"/>
      <c r="HWB103" s="42"/>
      <c r="HWC103" s="42"/>
      <c r="HWD103" s="42"/>
      <c r="HWE103" s="42"/>
      <c r="HWF103" s="42"/>
      <c r="HWG103" s="42"/>
      <c r="HWH103" s="42"/>
      <c r="HWI103" s="42"/>
      <c r="HWJ103" s="42"/>
      <c r="HWK103" s="42"/>
      <c r="HWL103" s="42"/>
      <c r="HWM103" s="42"/>
      <c r="HWN103" s="43"/>
      <c r="HWO103" s="42"/>
      <c r="HWP103" s="42"/>
      <c r="HWQ103" s="42"/>
      <c r="HWR103" s="42"/>
      <c r="HWS103" s="42"/>
      <c r="HWT103" s="42"/>
      <c r="HWU103" s="42"/>
      <c r="HWV103" s="42"/>
      <c r="HWW103" s="42"/>
      <c r="HWX103" s="42"/>
      <c r="HWY103" s="42"/>
      <c r="HWZ103" s="42"/>
      <c r="HXA103" s="43"/>
      <c r="HXB103" s="42"/>
      <c r="HXC103" s="42"/>
      <c r="HXD103" s="42"/>
      <c r="HXE103" s="42"/>
      <c r="HXF103" s="42"/>
      <c r="HXG103" s="42"/>
      <c r="HXH103" s="42"/>
      <c r="HXI103" s="42"/>
      <c r="HXJ103" s="42"/>
      <c r="HXK103" s="42"/>
      <c r="HXL103" s="42"/>
      <c r="HXM103" s="42"/>
      <c r="HXN103" s="43"/>
      <c r="HXO103" s="42"/>
      <c r="HXP103" s="42"/>
      <c r="HXQ103" s="42"/>
      <c r="HXR103" s="42"/>
      <c r="HXS103" s="42"/>
      <c r="HXT103" s="42"/>
      <c r="HXU103" s="42"/>
      <c r="HXV103" s="42"/>
      <c r="HXW103" s="42"/>
      <c r="HXX103" s="42"/>
      <c r="HXY103" s="42"/>
      <c r="HXZ103" s="42"/>
      <c r="HYA103" s="43"/>
      <c r="HYB103" s="42"/>
      <c r="HYC103" s="42"/>
      <c r="HYD103" s="42"/>
      <c r="HYE103" s="42"/>
      <c r="HYF103" s="42"/>
      <c r="HYG103" s="42"/>
      <c r="HYH103" s="42"/>
      <c r="HYI103" s="42"/>
      <c r="HYJ103" s="42"/>
      <c r="HYK103" s="42"/>
      <c r="HYL103" s="42"/>
      <c r="HYM103" s="42"/>
      <c r="HYN103" s="43"/>
      <c r="HYO103" s="42"/>
      <c r="HYP103" s="42"/>
      <c r="HYQ103" s="42"/>
      <c r="HYR103" s="42"/>
      <c r="HYS103" s="42"/>
      <c r="HYT103" s="42"/>
      <c r="HYU103" s="42"/>
      <c r="HYV103" s="42"/>
      <c r="HYW103" s="42"/>
      <c r="HYX103" s="42"/>
      <c r="HYY103" s="42"/>
      <c r="HYZ103" s="42"/>
      <c r="HZA103" s="43"/>
      <c r="HZB103" s="42"/>
      <c r="HZC103" s="42"/>
      <c r="HZD103" s="42"/>
      <c r="HZE103" s="42"/>
      <c r="HZF103" s="42"/>
      <c r="HZG103" s="42"/>
      <c r="HZH103" s="42"/>
      <c r="HZI103" s="42"/>
      <c r="HZJ103" s="42"/>
      <c r="HZK103" s="42"/>
      <c r="HZL103" s="42"/>
      <c r="HZM103" s="42"/>
      <c r="HZN103" s="43"/>
      <c r="HZO103" s="42"/>
      <c r="HZP103" s="42"/>
      <c r="HZQ103" s="42"/>
      <c r="HZR103" s="42"/>
      <c r="HZS103" s="42"/>
      <c r="HZT103" s="42"/>
      <c r="HZU103" s="42"/>
      <c r="HZV103" s="42"/>
      <c r="HZW103" s="42"/>
      <c r="HZX103" s="42"/>
      <c r="HZY103" s="42"/>
      <c r="HZZ103" s="42"/>
      <c r="IAA103" s="43"/>
      <c r="IAB103" s="42"/>
      <c r="IAC103" s="42"/>
      <c r="IAD103" s="42"/>
      <c r="IAE103" s="42"/>
      <c r="IAF103" s="42"/>
      <c r="IAG103" s="42"/>
      <c r="IAH103" s="42"/>
      <c r="IAI103" s="42"/>
      <c r="IAJ103" s="42"/>
      <c r="IAK103" s="42"/>
      <c r="IAL103" s="42"/>
      <c r="IAM103" s="42"/>
      <c r="IAN103" s="43"/>
      <c r="IAO103" s="42"/>
      <c r="IAP103" s="42"/>
      <c r="IAQ103" s="42"/>
      <c r="IAR103" s="42"/>
      <c r="IAS103" s="42"/>
      <c r="IAT103" s="42"/>
      <c r="IAU103" s="42"/>
      <c r="IAV103" s="42"/>
      <c r="IAW103" s="42"/>
      <c r="IAX103" s="42"/>
      <c r="IAY103" s="42"/>
      <c r="IAZ103" s="42"/>
      <c r="IBA103" s="43"/>
      <c r="IBB103" s="42"/>
      <c r="IBC103" s="42"/>
      <c r="IBD103" s="42"/>
      <c r="IBE103" s="42"/>
      <c r="IBF103" s="42"/>
      <c r="IBG103" s="42"/>
      <c r="IBH103" s="42"/>
      <c r="IBI103" s="42"/>
      <c r="IBJ103" s="42"/>
      <c r="IBK103" s="42"/>
      <c r="IBL103" s="42"/>
      <c r="IBM103" s="42"/>
      <c r="IBN103" s="43"/>
      <c r="IBO103" s="42"/>
      <c r="IBP103" s="42"/>
      <c r="IBQ103" s="42"/>
      <c r="IBR103" s="42"/>
      <c r="IBS103" s="42"/>
      <c r="IBT103" s="42"/>
      <c r="IBU103" s="42"/>
      <c r="IBV103" s="42"/>
      <c r="IBW103" s="42"/>
      <c r="IBX103" s="42"/>
      <c r="IBY103" s="42"/>
      <c r="IBZ103" s="42"/>
      <c r="ICA103" s="43"/>
      <c r="ICB103" s="42"/>
      <c r="ICC103" s="42"/>
      <c r="ICD103" s="42"/>
      <c r="ICE103" s="42"/>
      <c r="ICF103" s="42"/>
      <c r="ICG103" s="42"/>
      <c r="ICH103" s="42"/>
      <c r="ICI103" s="42"/>
      <c r="ICJ103" s="42"/>
      <c r="ICK103" s="42"/>
      <c r="ICL103" s="42"/>
      <c r="ICM103" s="42"/>
      <c r="ICN103" s="43"/>
      <c r="ICO103" s="42"/>
      <c r="ICP103" s="42"/>
      <c r="ICQ103" s="42"/>
      <c r="ICR103" s="42"/>
      <c r="ICS103" s="42"/>
      <c r="ICT103" s="42"/>
      <c r="ICU103" s="42"/>
      <c r="ICV103" s="42"/>
      <c r="ICW103" s="42"/>
      <c r="ICX103" s="42"/>
      <c r="ICY103" s="42"/>
      <c r="ICZ103" s="42"/>
      <c r="IDA103" s="43"/>
      <c r="IDB103" s="42"/>
      <c r="IDC103" s="42"/>
      <c r="IDD103" s="42"/>
      <c r="IDE103" s="42"/>
      <c r="IDF103" s="42"/>
      <c r="IDG103" s="42"/>
      <c r="IDH103" s="42"/>
      <c r="IDI103" s="42"/>
      <c r="IDJ103" s="42"/>
      <c r="IDK103" s="42"/>
      <c r="IDL103" s="42"/>
      <c r="IDM103" s="42"/>
      <c r="IDN103" s="43"/>
      <c r="IDO103" s="42"/>
      <c r="IDP103" s="42"/>
      <c r="IDQ103" s="42"/>
      <c r="IDR103" s="42"/>
      <c r="IDS103" s="42"/>
      <c r="IDT103" s="42"/>
      <c r="IDU103" s="42"/>
      <c r="IDV103" s="42"/>
      <c r="IDW103" s="42"/>
      <c r="IDX103" s="42"/>
      <c r="IDY103" s="42"/>
      <c r="IDZ103" s="42"/>
      <c r="IEA103" s="43"/>
      <c r="IEB103" s="42"/>
      <c r="IEC103" s="42"/>
      <c r="IED103" s="42"/>
      <c r="IEE103" s="42"/>
      <c r="IEF103" s="42"/>
      <c r="IEG103" s="42"/>
      <c r="IEH103" s="42"/>
      <c r="IEI103" s="42"/>
      <c r="IEJ103" s="42"/>
      <c r="IEK103" s="42"/>
      <c r="IEL103" s="42"/>
      <c r="IEM103" s="42"/>
      <c r="IEN103" s="43"/>
      <c r="IEO103" s="42"/>
      <c r="IEP103" s="42"/>
      <c r="IEQ103" s="42"/>
      <c r="IER103" s="42"/>
      <c r="IES103" s="42"/>
      <c r="IET103" s="42"/>
      <c r="IEU103" s="42"/>
      <c r="IEV103" s="42"/>
      <c r="IEW103" s="42"/>
      <c r="IEX103" s="42"/>
      <c r="IEY103" s="42"/>
      <c r="IEZ103" s="42"/>
      <c r="IFA103" s="43"/>
      <c r="IFB103" s="42"/>
      <c r="IFC103" s="42"/>
      <c r="IFD103" s="42"/>
      <c r="IFE103" s="42"/>
      <c r="IFF103" s="42"/>
      <c r="IFG103" s="42"/>
      <c r="IFH103" s="42"/>
      <c r="IFI103" s="42"/>
      <c r="IFJ103" s="42"/>
      <c r="IFK103" s="42"/>
      <c r="IFL103" s="42"/>
      <c r="IFM103" s="42"/>
      <c r="IFN103" s="43"/>
      <c r="IFO103" s="42"/>
      <c r="IFP103" s="42"/>
      <c r="IFQ103" s="42"/>
      <c r="IFR103" s="42"/>
      <c r="IFS103" s="42"/>
      <c r="IFT103" s="42"/>
      <c r="IFU103" s="42"/>
      <c r="IFV103" s="42"/>
      <c r="IFW103" s="42"/>
      <c r="IFX103" s="42"/>
      <c r="IFY103" s="42"/>
      <c r="IFZ103" s="42"/>
      <c r="IGA103" s="43"/>
      <c r="IGB103" s="42"/>
      <c r="IGC103" s="42"/>
      <c r="IGD103" s="42"/>
      <c r="IGE103" s="42"/>
      <c r="IGF103" s="42"/>
      <c r="IGG103" s="42"/>
      <c r="IGH103" s="42"/>
      <c r="IGI103" s="42"/>
      <c r="IGJ103" s="42"/>
      <c r="IGK103" s="42"/>
      <c r="IGL103" s="42"/>
      <c r="IGM103" s="42"/>
      <c r="IGN103" s="43"/>
      <c r="IGO103" s="42"/>
      <c r="IGP103" s="42"/>
      <c r="IGQ103" s="42"/>
      <c r="IGR103" s="42"/>
      <c r="IGS103" s="42"/>
      <c r="IGT103" s="42"/>
      <c r="IGU103" s="42"/>
      <c r="IGV103" s="42"/>
      <c r="IGW103" s="42"/>
      <c r="IGX103" s="42"/>
      <c r="IGY103" s="42"/>
      <c r="IGZ103" s="42"/>
      <c r="IHA103" s="43"/>
      <c r="IHB103" s="42"/>
      <c r="IHC103" s="42"/>
      <c r="IHD103" s="42"/>
      <c r="IHE103" s="42"/>
      <c r="IHF103" s="42"/>
      <c r="IHG103" s="42"/>
      <c r="IHH103" s="42"/>
      <c r="IHI103" s="42"/>
      <c r="IHJ103" s="42"/>
      <c r="IHK103" s="42"/>
      <c r="IHL103" s="42"/>
      <c r="IHM103" s="42"/>
      <c r="IHN103" s="43"/>
      <c r="IHO103" s="42"/>
      <c r="IHP103" s="42"/>
      <c r="IHQ103" s="42"/>
      <c r="IHR103" s="42"/>
      <c r="IHS103" s="42"/>
      <c r="IHT103" s="42"/>
      <c r="IHU103" s="42"/>
      <c r="IHV103" s="42"/>
      <c r="IHW103" s="42"/>
      <c r="IHX103" s="42"/>
      <c r="IHY103" s="42"/>
      <c r="IHZ103" s="42"/>
      <c r="IIA103" s="43"/>
      <c r="IIB103" s="42"/>
      <c r="IIC103" s="42"/>
      <c r="IID103" s="42"/>
      <c r="IIE103" s="42"/>
      <c r="IIF103" s="42"/>
      <c r="IIG103" s="42"/>
      <c r="IIH103" s="42"/>
      <c r="III103" s="42"/>
      <c r="IIJ103" s="42"/>
      <c r="IIK103" s="42"/>
      <c r="IIL103" s="42"/>
      <c r="IIM103" s="42"/>
      <c r="IIN103" s="43"/>
      <c r="IIO103" s="42"/>
      <c r="IIP103" s="42"/>
      <c r="IIQ103" s="42"/>
      <c r="IIR103" s="42"/>
      <c r="IIS103" s="42"/>
      <c r="IIT103" s="42"/>
      <c r="IIU103" s="42"/>
      <c r="IIV103" s="42"/>
      <c r="IIW103" s="42"/>
      <c r="IIX103" s="42"/>
      <c r="IIY103" s="42"/>
      <c r="IIZ103" s="42"/>
      <c r="IJA103" s="43"/>
      <c r="IJB103" s="42"/>
      <c r="IJC103" s="42"/>
      <c r="IJD103" s="42"/>
      <c r="IJE103" s="42"/>
      <c r="IJF103" s="42"/>
      <c r="IJG103" s="42"/>
      <c r="IJH103" s="42"/>
      <c r="IJI103" s="42"/>
      <c r="IJJ103" s="42"/>
      <c r="IJK103" s="42"/>
      <c r="IJL103" s="42"/>
      <c r="IJM103" s="42"/>
      <c r="IJN103" s="43"/>
      <c r="IJO103" s="42"/>
      <c r="IJP103" s="42"/>
      <c r="IJQ103" s="42"/>
      <c r="IJR103" s="42"/>
      <c r="IJS103" s="42"/>
      <c r="IJT103" s="42"/>
      <c r="IJU103" s="42"/>
      <c r="IJV103" s="42"/>
      <c r="IJW103" s="42"/>
      <c r="IJX103" s="42"/>
      <c r="IJY103" s="42"/>
      <c r="IJZ103" s="42"/>
      <c r="IKA103" s="43"/>
      <c r="IKB103" s="42"/>
      <c r="IKC103" s="42"/>
      <c r="IKD103" s="42"/>
      <c r="IKE103" s="42"/>
      <c r="IKF103" s="42"/>
      <c r="IKG103" s="42"/>
      <c r="IKH103" s="42"/>
      <c r="IKI103" s="42"/>
      <c r="IKJ103" s="42"/>
      <c r="IKK103" s="42"/>
      <c r="IKL103" s="42"/>
      <c r="IKM103" s="42"/>
      <c r="IKN103" s="43"/>
      <c r="IKO103" s="42"/>
      <c r="IKP103" s="42"/>
      <c r="IKQ103" s="42"/>
      <c r="IKR103" s="42"/>
      <c r="IKS103" s="42"/>
      <c r="IKT103" s="42"/>
      <c r="IKU103" s="42"/>
      <c r="IKV103" s="42"/>
      <c r="IKW103" s="42"/>
      <c r="IKX103" s="42"/>
      <c r="IKY103" s="42"/>
      <c r="IKZ103" s="42"/>
      <c r="ILA103" s="43"/>
      <c r="ILB103" s="42"/>
      <c r="ILC103" s="42"/>
      <c r="ILD103" s="42"/>
      <c r="ILE103" s="42"/>
      <c r="ILF103" s="42"/>
      <c r="ILG103" s="42"/>
      <c r="ILH103" s="42"/>
      <c r="ILI103" s="42"/>
      <c r="ILJ103" s="42"/>
      <c r="ILK103" s="42"/>
      <c r="ILL103" s="42"/>
      <c r="ILM103" s="42"/>
      <c r="ILN103" s="43"/>
      <c r="ILO103" s="42"/>
      <c r="ILP103" s="42"/>
      <c r="ILQ103" s="42"/>
      <c r="ILR103" s="42"/>
      <c r="ILS103" s="42"/>
      <c r="ILT103" s="42"/>
      <c r="ILU103" s="42"/>
      <c r="ILV103" s="42"/>
      <c r="ILW103" s="42"/>
      <c r="ILX103" s="42"/>
      <c r="ILY103" s="42"/>
      <c r="ILZ103" s="42"/>
      <c r="IMA103" s="43"/>
      <c r="IMB103" s="42"/>
      <c r="IMC103" s="42"/>
      <c r="IMD103" s="42"/>
      <c r="IME103" s="42"/>
      <c r="IMF103" s="42"/>
      <c r="IMG103" s="42"/>
      <c r="IMH103" s="42"/>
      <c r="IMI103" s="42"/>
      <c r="IMJ103" s="42"/>
      <c r="IMK103" s="42"/>
      <c r="IML103" s="42"/>
      <c r="IMM103" s="42"/>
      <c r="IMN103" s="43"/>
      <c r="IMO103" s="42"/>
      <c r="IMP103" s="42"/>
      <c r="IMQ103" s="42"/>
      <c r="IMR103" s="42"/>
      <c r="IMS103" s="42"/>
      <c r="IMT103" s="42"/>
      <c r="IMU103" s="42"/>
      <c r="IMV103" s="42"/>
      <c r="IMW103" s="42"/>
      <c r="IMX103" s="42"/>
      <c r="IMY103" s="42"/>
      <c r="IMZ103" s="42"/>
      <c r="INA103" s="43"/>
      <c r="INB103" s="42"/>
      <c r="INC103" s="42"/>
      <c r="IND103" s="42"/>
      <c r="INE103" s="42"/>
      <c r="INF103" s="42"/>
      <c r="ING103" s="42"/>
      <c r="INH103" s="42"/>
      <c r="INI103" s="42"/>
      <c r="INJ103" s="42"/>
      <c r="INK103" s="42"/>
      <c r="INL103" s="42"/>
      <c r="INM103" s="42"/>
      <c r="INN103" s="43"/>
      <c r="INO103" s="42"/>
      <c r="INP103" s="42"/>
      <c r="INQ103" s="42"/>
      <c r="INR103" s="42"/>
      <c r="INS103" s="42"/>
      <c r="INT103" s="42"/>
      <c r="INU103" s="42"/>
      <c r="INV103" s="42"/>
      <c r="INW103" s="42"/>
      <c r="INX103" s="42"/>
      <c r="INY103" s="42"/>
      <c r="INZ103" s="42"/>
      <c r="IOA103" s="43"/>
      <c r="IOB103" s="42"/>
      <c r="IOC103" s="42"/>
      <c r="IOD103" s="42"/>
      <c r="IOE103" s="42"/>
      <c r="IOF103" s="42"/>
      <c r="IOG103" s="42"/>
      <c r="IOH103" s="42"/>
      <c r="IOI103" s="42"/>
      <c r="IOJ103" s="42"/>
      <c r="IOK103" s="42"/>
      <c r="IOL103" s="42"/>
      <c r="IOM103" s="42"/>
      <c r="ION103" s="43"/>
      <c r="IOO103" s="42"/>
      <c r="IOP103" s="42"/>
      <c r="IOQ103" s="42"/>
      <c r="IOR103" s="42"/>
      <c r="IOS103" s="42"/>
      <c r="IOT103" s="42"/>
      <c r="IOU103" s="42"/>
      <c r="IOV103" s="42"/>
      <c r="IOW103" s="42"/>
      <c r="IOX103" s="42"/>
      <c r="IOY103" s="42"/>
      <c r="IOZ103" s="42"/>
      <c r="IPA103" s="43"/>
      <c r="IPB103" s="42"/>
      <c r="IPC103" s="42"/>
      <c r="IPD103" s="42"/>
      <c r="IPE103" s="42"/>
      <c r="IPF103" s="42"/>
      <c r="IPG103" s="42"/>
      <c r="IPH103" s="42"/>
      <c r="IPI103" s="42"/>
      <c r="IPJ103" s="42"/>
      <c r="IPK103" s="42"/>
      <c r="IPL103" s="42"/>
      <c r="IPM103" s="42"/>
      <c r="IPN103" s="43"/>
      <c r="IPO103" s="42"/>
      <c r="IPP103" s="42"/>
      <c r="IPQ103" s="42"/>
      <c r="IPR103" s="42"/>
      <c r="IPS103" s="42"/>
      <c r="IPT103" s="42"/>
      <c r="IPU103" s="42"/>
      <c r="IPV103" s="42"/>
      <c r="IPW103" s="42"/>
      <c r="IPX103" s="42"/>
      <c r="IPY103" s="42"/>
      <c r="IPZ103" s="42"/>
      <c r="IQA103" s="43"/>
      <c r="IQB103" s="42"/>
      <c r="IQC103" s="42"/>
      <c r="IQD103" s="42"/>
      <c r="IQE103" s="42"/>
      <c r="IQF103" s="42"/>
      <c r="IQG103" s="42"/>
      <c r="IQH103" s="42"/>
      <c r="IQI103" s="42"/>
      <c r="IQJ103" s="42"/>
      <c r="IQK103" s="42"/>
      <c r="IQL103" s="42"/>
      <c r="IQM103" s="42"/>
      <c r="IQN103" s="43"/>
      <c r="IQO103" s="42"/>
      <c r="IQP103" s="42"/>
      <c r="IQQ103" s="42"/>
      <c r="IQR103" s="42"/>
      <c r="IQS103" s="42"/>
      <c r="IQT103" s="42"/>
      <c r="IQU103" s="42"/>
      <c r="IQV103" s="42"/>
      <c r="IQW103" s="42"/>
      <c r="IQX103" s="42"/>
      <c r="IQY103" s="42"/>
      <c r="IQZ103" s="42"/>
      <c r="IRA103" s="43"/>
      <c r="IRB103" s="42"/>
      <c r="IRC103" s="42"/>
      <c r="IRD103" s="42"/>
      <c r="IRE103" s="42"/>
      <c r="IRF103" s="42"/>
      <c r="IRG103" s="42"/>
      <c r="IRH103" s="42"/>
      <c r="IRI103" s="42"/>
      <c r="IRJ103" s="42"/>
      <c r="IRK103" s="42"/>
      <c r="IRL103" s="42"/>
      <c r="IRM103" s="42"/>
      <c r="IRN103" s="43"/>
      <c r="IRO103" s="42"/>
      <c r="IRP103" s="42"/>
      <c r="IRQ103" s="42"/>
      <c r="IRR103" s="42"/>
      <c r="IRS103" s="42"/>
      <c r="IRT103" s="42"/>
      <c r="IRU103" s="42"/>
      <c r="IRV103" s="42"/>
      <c r="IRW103" s="42"/>
      <c r="IRX103" s="42"/>
      <c r="IRY103" s="42"/>
      <c r="IRZ103" s="42"/>
      <c r="ISA103" s="43"/>
      <c r="ISB103" s="42"/>
      <c r="ISC103" s="42"/>
      <c r="ISD103" s="42"/>
      <c r="ISE103" s="42"/>
      <c r="ISF103" s="42"/>
      <c r="ISG103" s="42"/>
      <c r="ISH103" s="42"/>
      <c r="ISI103" s="42"/>
      <c r="ISJ103" s="42"/>
      <c r="ISK103" s="42"/>
      <c r="ISL103" s="42"/>
      <c r="ISM103" s="42"/>
      <c r="ISN103" s="43"/>
      <c r="ISO103" s="42"/>
      <c r="ISP103" s="42"/>
      <c r="ISQ103" s="42"/>
      <c r="ISR103" s="42"/>
      <c r="ISS103" s="42"/>
      <c r="IST103" s="42"/>
      <c r="ISU103" s="42"/>
      <c r="ISV103" s="42"/>
      <c r="ISW103" s="42"/>
      <c r="ISX103" s="42"/>
      <c r="ISY103" s="42"/>
      <c r="ISZ103" s="42"/>
      <c r="ITA103" s="43"/>
      <c r="ITB103" s="42"/>
      <c r="ITC103" s="42"/>
      <c r="ITD103" s="42"/>
      <c r="ITE103" s="42"/>
      <c r="ITF103" s="42"/>
      <c r="ITG103" s="42"/>
      <c r="ITH103" s="42"/>
      <c r="ITI103" s="42"/>
      <c r="ITJ103" s="42"/>
      <c r="ITK103" s="42"/>
      <c r="ITL103" s="42"/>
      <c r="ITM103" s="42"/>
      <c r="ITN103" s="43"/>
      <c r="ITO103" s="42"/>
      <c r="ITP103" s="42"/>
      <c r="ITQ103" s="42"/>
      <c r="ITR103" s="42"/>
      <c r="ITS103" s="42"/>
      <c r="ITT103" s="42"/>
      <c r="ITU103" s="42"/>
      <c r="ITV103" s="42"/>
      <c r="ITW103" s="42"/>
      <c r="ITX103" s="42"/>
      <c r="ITY103" s="42"/>
      <c r="ITZ103" s="42"/>
      <c r="IUA103" s="43"/>
      <c r="IUB103" s="42"/>
      <c r="IUC103" s="42"/>
      <c r="IUD103" s="42"/>
      <c r="IUE103" s="42"/>
      <c r="IUF103" s="42"/>
      <c r="IUG103" s="42"/>
      <c r="IUH103" s="42"/>
      <c r="IUI103" s="42"/>
      <c r="IUJ103" s="42"/>
      <c r="IUK103" s="42"/>
      <c r="IUL103" s="42"/>
      <c r="IUM103" s="42"/>
      <c r="IUN103" s="43"/>
      <c r="IUO103" s="42"/>
      <c r="IUP103" s="42"/>
      <c r="IUQ103" s="42"/>
      <c r="IUR103" s="42"/>
      <c r="IUS103" s="42"/>
      <c r="IUT103" s="42"/>
      <c r="IUU103" s="42"/>
      <c r="IUV103" s="42"/>
      <c r="IUW103" s="42"/>
      <c r="IUX103" s="42"/>
      <c r="IUY103" s="42"/>
      <c r="IUZ103" s="42"/>
      <c r="IVA103" s="43"/>
      <c r="IVB103" s="42"/>
      <c r="IVC103" s="42"/>
      <c r="IVD103" s="42"/>
      <c r="IVE103" s="42"/>
      <c r="IVF103" s="42"/>
      <c r="IVG103" s="42"/>
      <c r="IVH103" s="42"/>
      <c r="IVI103" s="42"/>
      <c r="IVJ103" s="42"/>
      <c r="IVK103" s="42"/>
      <c r="IVL103" s="42"/>
      <c r="IVM103" s="42"/>
      <c r="IVN103" s="43"/>
      <c r="IVO103" s="42"/>
      <c r="IVP103" s="42"/>
      <c r="IVQ103" s="42"/>
      <c r="IVR103" s="42"/>
      <c r="IVS103" s="42"/>
      <c r="IVT103" s="42"/>
      <c r="IVU103" s="42"/>
      <c r="IVV103" s="42"/>
      <c r="IVW103" s="42"/>
      <c r="IVX103" s="42"/>
      <c r="IVY103" s="42"/>
      <c r="IVZ103" s="42"/>
      <c r="IWA103" s="43"/>
      <c r="IWB103" s="42"/>
      <c r="IWC103" s="42"/>
      <c r="IWD103" s="42"/>
      <c r="IWE103" s="42"/>
      <c r="IWF103" s="42"/>
      <c r="IWG103" s="42"/>
      <c r="IWH103" s="42"/>
      <c r="IWI103" s="42"/>
      <c r="IWJ103" s="42"/>
      <c r="IWK103" s="42"/>
      <c r="IWL103" s="42"/>
      <c r="IWM103" s="42"/>
      <c r="IWN103" s="43"/>
      <c r="IWO103" s="42"/>
      <c r="IWP103" s="42"/>
      <c r="IWQ103" s="42"/>
      <c r="IWR103" s="42"/>
      <c r="IWS103" s="42"/>
      <c r="IWT103" s="42"/>
      <c r="IWU103" s="42"/>
      <c r="IWV103" s="42"/>
      <c r="IWW103" s="42"/>
      <c r="IWX103" s="42"/>
      <c r="IWY103" s="42"/>
      <c r="IWZ103" s="42"/>
      <c r="IXA103" s="43"/>
      <c r="IXB103" s="42"/>
      <c r="IXC103" s="42"/>
      <c r="IXD103" s="42"/>
      <c r="IXE103" s="42"/>
      <c r="IXF103" s="42"/>
      <c r="IXG103" s="42"/>
      <c r="IXH103" s="42"/>
      <c r="IXI103" s="42"/>
      <c r="IXJ103" s="42"/>
      <c r="IXK103" s="42"/>
      <c r="IXL103" s="42"/>
      <c r="IXM103" s="42"/>
      <c r="IXN103" s="43"/>
      <c r="IXO103" s="42"/>
      <c r="IXP103" s="42"/>
      <c r="IXQ103" s="42"/>
      <c r="IXR103" s="42"/>
      <c r="IXS103" s="42"/>
      <c r="IXT103" s="42"/>
      <c r="IXU103" s="42"/>
      <c r="IXV103" s="42"/>
      <c r="IXW103" s="42"/>
      <c r="IXX103" s="42"/>
      <c r="IXY103" s="42"/>
      <c r="IXZ103" s="42"/>
      <c r="IYA103" s="43"/>
      <c r="IYB103" s="42"/>
      <c r="IYC103" s="42"/>
      <c r="IYD103" s="42"/>
      <c r="IYE103" s="42"/>
      <c r="IYF103" s="42"/>
      <c r="IYG103" s="42"/>
      <c r="IYH103" s="42"/>
      <c r="IYI103" s="42"/>
      <c r="IYJ103" s="42"/>
      <c r="IYK103" s="42"/>
      <c r="IYL103" s="42"/>
      <c r="IYM103" s="42"/>
      <c r="IYN103" s="43"/>
      <c r="IYO103" s="42"/>
      <c r="IYP103" s="42"/>
      <c r="IYQ103" s="42"/>
      <c r="IYR103" s="42"/>
      <c r="IYS103" s="42"/>
      <c r="IYT103" s="42"/>
      <c r="IYU103" s="42"/>
      <c r="IYV103" s="42"/>
      <c r="IYW103" s="42"/>
      <c r="IYX103" s="42"/>
      <c r="IYY103" s="42"/>
      <c r="IYZ103" s="42"/>
      <c r="IZA103" s="43"/>
      <c r="IZB103" s="42"/>
      <c r="IZC103" s="42"/>
      <c r="IZD103" s="42"/>
      <c r="IZE103" s="42"/>
      <c r="IZF103" s="42"/>
      <c r="IZG103" s="42"/>
      <c r="IZH103" s="42"/>
      <c r="IZI103" s="42"/>
      <c r="IZJ103" s="42"/>
      <c r="IZK103" s="42"/>
      <c r="IZL103" s="42"/>
      <c r="IZM103" s="42"/>
      <c r="IZN103" s="43"/>
      <c r="IZO103" s="42"/>
      <c r="IZP103" s="42"/>
      <c r="IZQ103" s="42"/>
      <c r="IZR103" s="42"/>
      <c r="IZS103" s="42"/>
      <c r="IZT103" s="42"/>
      <c r="IZU103" s="42"/>
      <c r="IZV103" s="42"/>
      <c r="IZW103" s="42"/>
      <c r="IZX103" s="42"/>
      <c r="IZY103" s="42"/>
      <c r="IZZ103" s="42"/>
      <c r="JAA103" s="43"/>
      <c r="JAB103" s="42"/>
      <c r="JAC103" s="42"/>
      <c r="JAD103" s="42"/>
      <c r="JAE103" s="42"/>
      <c r="JAF103" s="42"/>
      <c r="JAG103" s="42"/>
      <c r="JAH103" s="42"/>
      <c r="JAI103" s="42"/>
      <c r="JAJ103" s="42"/>
      <c r="JAK103" s="42"/>
      <c r="JAL103" s="42"/>
      <c r="JAM103" s="42"/>
      <c r="JAN103" s="43"/>
      <c r="JAO103" s="42"/>
      <c r="JAP103" s="42"/>
      <c r="JAQ103" s="42"/>
      <c r="JAR103" s="42"/>
      <c r="JAS103" s="42"/>
      <c r="JAT103" s="42"/>
      <c r="JAU103" s="42"/>
      <c r="JAV103" s="42"/>
      <c r="JAW103" s="42"/>
      <c r="JAX103" s="42"/>
      <c r="JAY103" s="42"/>
      <c r="JAZ103" s="42"/>
      <c r="JBA103" s="43"/>
      <c r="JBB103" s="42"/>
      <c r="JBC103" s="42"/>
      <c r="JBD103" s="42"/>
      <c r="JBE103" s="42"/>
      <c r="JBF103" s="42"/>
      <c r="JBG103" s="42"/>
      <c r="JBH103" s="42"/>
      <c r="JBI103" s="42"/>
      <c r="JBJ103" s="42"/>
      <c r="JBK103" s="42"/>
      <c r="JBL103" s="42"/>
      <c r="JBM103" s="42"/>
      <c r="JBN103" s="43"/>
      <c r="JBO103" s="42"/>
      <c r="JBP103" s="42"/>
      <c r="JBQ103" s="42"/>
      <c r="JBR103" s="42"/>
      <c r="JBS103" s="42"/>
      <c r="JBT103" s="42"/>
      <c r="JBU103" s="42"/>
      <c r="JBV103" s="42"/>
      <c r="JBW103" s="42"/>
      <c r="JBX103" s="42"/>
      <c r="JBY103" s="42"/>
      <c r="JBZ103" s="42"/>
      <c r="JCA103" s="43"/>
      <c r="JCB103" s="42"/>
      <c r="JCC103" s="42"/>
      <c r="JCD103" s="42"/>
      <c r="JCE103" s="42"/>
      <c r="JCF103" s="42"/>
      <c r="JCG103" s="42"/>
      <c r="JCH103" s="42"/>
      <c r="JCI103" s="42"/>
      <c r="JCJ103" s="42"/>
      <c r="JCK103" s="42"/>
      <c r="JCL103" s="42"/>
      <c r="JCM103" s="42"/>
      <c r="JCN103" s="43"/>
      <c r="JCO103" s="42"/>
      <c r="JCP103" s="42"/>
      <c r="JCQ103" s="42"/>
      <c r="JCR103" s="42"/>
      <c r="JCS103" s="42"/>
      <c r="JCT103" s="42"/>
      <c r="JCU103" s="42"/>
      <c r="JCV103" s="42"/>
      <c r="JCW103" s="42"/>
      <c r="JCX103" s="42"/>
      <c r="JCY103" s="42"/>
      <c r="JCZ103" s="42"/>
      <c r="JDA103" s="43"/>
      <c r="JDB103" s="42"/>
      <c r="JDC103" s="42"/>
      <c r="JDD103" s="42"/>
      <c r="JDE103" s="42"/>
      <c r="JDF103" s="42"/>
      <c r="JDG103" s="42"/>
      <c r="JDH103" s="42"/>
      <c r="JDI103" s="42"/>
      <c r="JDJ103" s="42"/>
      <c r="JDK103" s="42"/>
      <c r="JDL103" s="42"/>
      <c r="JDM103" s="42"/>
      <c r="JDN103" s="43"/>
      <c r="JDO103" s="42"/>
      <c r="JDP103" s="42"/>
      <c r="JDQ103" s="42"/>
      <c r="JDR103" s="42"/>
      <c r="JDS103" s="42"/>
      <c r="JDT103" s="42"/>
      <c r="JDU103" s="42"/>
      <c r="JDV103" s="42"/>
      <c r="JDW103" s="42"/>
      <c r="JDX103" s="42"/>
      <c r="JDY103" s="42"/>
      <c r="JDZ103" s="42"/>
      <c r="JEA103" s="43"/>
      <c r="JEB103" s="42"/>
      <c r="JEC103" s="42"/>
      <c r="JED103" s="42"/>
      <c r="JEE103" s="42"/>
      <c r="JEF103" s="42"/>
      <c r="JEG103" s="42"/>
      <c r="JEH103" s="42"/>
      <c r="JEI103" s="42"/>
      <c r="JEJ103" s="42"/>
      <c r="JEK103" s="42"/>
      <c r="JEL103" s="42"/>
      <c r="JEM103" s="42"/>
      <c r="JEN103" s="43"/>
      <c r="JEO103" s="42"/>
      <c r="JEP103" s="42"/>
      <c r="JEQ103" s="42"/>
      <c r="JER103" s="42"/>
      <c r="JES103" s="42"/>
      <c r="JET103" s="42"/>
      <c r="JEU103" s="42"/>
      <c r="JEV103" s="42"/>
      <c r="JEW103" s="42"/>
      <c r="JEX103" s="42"/>
      <c r="JEY103" s="42"/>
      <c r="JEZ103" s="42"/>
      <c r="JFA103" s="43"/>
      <c r="JFB103" s="42"/>
      <c r="JFC103" s="42"/>
      <c r="JFD103" s="42"/>
      <c r="JFE103" s="42"/>
      <c r="JFF103" s="42"/>
      <c r="JFG103" s="42"/>
      <c r="JFH103" s="42"/>
      <c r="JFI103" s="42"/>
      <c r="JFJ103" s="42"/>
      <c r="JFK103" s="42"/>
      <c r="JFL103" s="42"/>
      <c r="JFM103" s="42"/>
      <c r="JFN103" s="43"/>
      <c r="JFO103" s="42"/>
      <c r="JFP103" s="42"/>
      <c r="JFQ103" s="42"/>
      <c r="JFR103" s="42"/>
      <c r="JFS103" s="42"/>
      <c r="JFT103" s="42"/>
      <c r="JFU103" s="42"/>
      <c r="JFV103" s="42"/>
      <c r="JFW103" s="42"/>
      <c r="JFX103" s="42"/>
      <c r="JFY103" s="42"/>
      <c r="JFZ103" s="42"/>
      <c r="JGA103" s="43"/>
      <c r="JGB103" s="42"/>
      <c r="JGC103" s="42"/>
      <c r="JGD103" s="42"/>
      <c r="JGE103" s="42"/>
      <c r="JGF103" s="42"/>
      <c r="JGG103" s="42"/>
      <c r="JGH103" s="42"/>
      <c r="JGI103" s="42"/>
      <c r="JGJ103" s="42"/>
      <c r="JGK103" s="42"/>
      <c r="JGL103" s="42"/>
      <c r="JGM103" s="42"/>
      <c r="JGN103" s="43"/>
      <c r="JGO103" s="42"/>
      <c r="JGP103" s="42"/>
      <c r="JGQ103" s="42"/>
      <c r="JGR103" s="42"/>
      <c r="JGS103" s="42"/>
      <c r="JGT103" s="42"/>
      <c r="JGU103" s="42"/>
      <c r="JGV103" s="42"/>
      <c r="JGW103" s="42"/>
      <c r="JGX103" s="42"/>
      <c r="JGY103" s="42"/>
      <c r="JGZ103" s="42"/>
      <c r="JHA103" s="43"/>
      <c r="JHB103" s="42"/>
      <c r="JHC103" s="42"/>
      <c r="JHD103" s="42"/>
      <c r="JHE103" s="42"/>
      <c r="JHF103" s="42"/>
      <c r="JHG103" s="42"/>
      <c r="JHH103" s="42"/>
      <c r="JHI103" s="42"/>
      <c r="JHJ103" s="42"/>
      <c r="JHK103" s="42"/>
      <c r="JHL103" s="42"/>
      <c r="JHM103" s="42"/>
      <c r="JHN103" s="43"/>
      <c r="JHO103" s="42"/>
      <c r="JHP103" s="42"/>
      <c r="JHQ103" s="42"/>
      <c r="JHR103" s="42"/>
      <c r="JHS103" s="42"/>
      <c r="JHT103" s="42"/>
      <c r="JHU103" s="42"/>
      <c r="JHV103" s="42"/>
      <c r="JHW103" s="42"/>
      <c r="JHX103" s="42"/>
      <c r="JHY103" s="42"/>
      <c r="JHZ103" s="42"/>
      <c r="JIA103" s="43"/>
      <c r="JIB103" s="42"/>
      <c r="JIC103" s="42"/>
      <c r="JID103" s="42"/>
      <c r="JIE103" s="42"/>
      <c r="JIF103" s="42"/>
      <c r="JIG103" s="42"/>
      <c r="JIH103" s="42"/>
      <c r="JII103" s="42"/>
      <c r="JIJ103" s="42"/>
      <c r="JIK103" s="42"/>
      <c r="JIL103" s="42"/>
      <c r="JIM103" s="42"/>
      <c r="JIN103" s="43"/>
      <c r="JIO103" s="42"/>
      <c r="JIP103" s="42"/>
      <c r="JIQ103" s="42"/>
      <c r="JIR103" s="42"/>
      <c r="JIS103" s="42"/>
      <c r="JIT103" s="42"/>
      <c r="JIU103" s="42"/>
      <c r="JIV103" s="42"/>
      <c r="JIW103" s="42"/>
      <c r="JIX103" s="42"/>
      <c r="JIY103" s="42"/>
      <c r="JIZ103" s="42"/>
      <c r="JJA103" s="43"/>
      <c r="JJB103" s="42"/>
      <c r="JJC103" s="42"/>
      <c r="JJD103" s="42"/>
      <c r="JJE103" s="42"/>
      <c r="JJF103" s="42"/>
      <c r="JJG103" s="42"/>
      <c r="JJH103" s="42"/>
      <c r="JJI103" s="42"/>
      <c r="JJJ103" s="42"/>
      <c r="JJK103" s="42"/>
      <c r="JJL103" s="42"/>
      <c r="JJM103" s="42"/>
      <c r="JJN103" s="43"/>
      <c r="JJO103" s="42"/>
      <c r="JJP103" s="42"/>
      <c r="JJQ103" s="42"/>
      <c r="JJR103" s="42"/>
      <c r="JJS103" s="42"/>
      <c r="JJT103" s="42"/>
      <c r="JJU103" s="42"/>
      <c r="JJV103" s="42"/>
      <c r="JJW103" s="42"/>
      <c r="JJX103" s="42"/>
      <c r="JJY103" s="42"/>
      <c r="JJZ103" s="42"/>
      <c r="JKA103" s="43"/>
      <c r="JKB103" s="42"/>
      <c r="JKC103" s="42"/>
      <c r="JKD103" s="42"/>
      <c r="JKE103" s="42"/>
      <c r="JKF103" s="42"/>
      <c r="JKG103" s="42"/>
      <c r="JKH103" s="42"/>
      <c r="JKI103" s="42"/>
      <c r="JKJ103" s="42"/>
      <c r="JKK103" s="42"/>
      <c r="JKL103" s="42"/>
      <c r="JKM103" s="42"/>
      <c r="JKN103" s="43"/>
      <c r="JKO103" s="42"/>
      <c r="JKP103" s="42"/>
      <c r="JKQ103" s="42"/>
      <c r="JKR103" s="42"/>
      <c r="JKS103" s="42"/>
      <c r="JKT103" s="42"/>
      <c r="JKU103" s="42"/>
      <c r="JKV103" s="42"/>
      <c r="JKW103" s="42"/>
      <c r="JKX103" s="42"/>
      <c r="JKY103" s="42"/>
      <c r="JKZ103" s="42"/>
      <c r="JLA103" s="43"/>
      <c r="JLB103" s="42"/>
      <c r="JLC103" s="42"/>
      <c r="JLD103" s="42"/>
      <c r="JLE103" s="42"/>
      <c r="JLF103" s="42"/>
      <c r="JLG103" s="42"/>
      <c r="JLH103" s="42"/>
      <c r="JLI103" s="42"/>
      <c r="JLJ103" s="42"/>
      <c r="JLK103" s="42"/>
      <c r="JLL103" s="42"/>
      <c r="JLM103" s="42"/>
      <c r="JLN103" s="43"/>
      <c r="JLO103" s="42"/>
      <c r="JLP103" s="42"/>
      <c r="JLQ103" s="42"/>
      <c r="JLR103" s="42"/>
      <c r="JLS103" s="42"/>
      <c r="JLT103" s="42"/>
      <c r="JLU103" s="42"/>
      <c r="JLV103" s="42"/>
      <c r="JLW103" s="42"/>
      <c r="JLX103" s="42"/>
      <c r="JLY103" s="42"/>
      <c r="JLZ103" s="42"/>
      <c r="JMA103" s="43"/>
      <c r="JMB103" s="42"/>
      <c r="JMC103" s="42"/>
      <c r="JMD103" s="42"/>
      <c r="JME103" s="42"/>
      <c r="JMF103" s="42"/>
      <c r="JMG103" s="42"/>
      <c r="JMH103" s="42"/>
      <c r="JMI103" s="42"/>
      <c r="JMJ103" s="42"/>
      <c r="JMK103" s="42"/>
      <c r="JML103" s="42"/>
      <c r="JMM103" s="42"/>
      <c r="JMN103" s="43"/>
      <c r="JMO103" s="42"/>
      <c r="JMP103" s="42"/>
      <c r="JMQ103" s="42"/>
      <c r="JMR103" s="42"/>
      <c r="JMS103" s="42"/>
      <c r="JMT103" s="42"/>
      <c r="JMU103" s="42"/>
      <c r="JMV103" s="42"/>
      <c r="JMW103" s="42"/>
      <c r="JMX103" s="42"/>
      <c r="JMY103" s="42"/>
      <c r="JMZ103" s="42"/>
      <c r="JNA103" s="43"/>
      <c r="JNB103" s="42"/>
      <c r="JNC103" s="42"/>
      <c r="JND103" s="42"/>
      <c r="JNE103" s="42"/>
      <c r="JNF103" s="42"/>
      <c r="JNG103" s="42"/>
      <c r="JNH103" s="42"/>
      <c r="JNI103" s="42"/>
      <c r="JNJ103" s="42"/>
      <c r="JNK103" s="42"/>
      <c r="JNL103" s="42"/>
      <c r="JNM103" s="42"/>
      <c r="JNN103" s="43"/>
      <c r="JNO103" s="42"/>
      <c r="JNP103" s="42"/>
      <c r="JNQ103" s="42"/>
      <c r="JNR103" s="42"/>
      <c r="JNS103" s="42"/>
      <c r="JNT103" s="42"/>
      <c r="JNU103" s="42"/>
      <c r="JNV103" s="42"/>
      <c r="JNW103" s="42"/>
      <c r="JNX103" s="42"/>
      <c r="JNY103" s="42"/>
      <c r="JNZ103" s="42"/>
      <c r="JOA103" s="43"/>
      <c r="JOB103" s="42"/>
      <c r="JOC103" s="42"/>
      <c r="JOD103" s="42"/>
      <c r="JOE103" s="42"/>
      <c r="JOF103" s="42"/>
      <c r="JOG103" s="42"/>
      <c r="JOH103" s="42"/>
      <c r="JOI103" s="42"/>
      <c r="JOJ103" s="42"/>
      <c r="JOK103" s="42"/>
      <c r="JOL103" s="42"/>
      <c r="JOM103" s="42"/>
      <c r="JON103" s="43"/>
      <c r="JOO103" s="42"/>
      <c r="JOP103" s="42"/>
      <c r="JOQ103" s="42"/>
      <c r="JOR103" s="42"/>
      <c r="JOS103" s="42"/>
      <c r="JOT103" s="42"/>
      <c r="JOU103" s="42"/>
      <c r="JOV103" s="42"/>
      <c r="JOW103" s="42"/>
      <c r="JOX103" s="42"/>
      <c r="JOY103" s="42"/>
      <c r="JOZ103" s="42"/>
      <c r="JPA103" s="43"/>
      <c r="JPB103" s="42"/>
      <c r="JPC103" s="42"/>
      <c r="JPD103" s="42"/>
      <c r="JPE103" s="42"/>
      <c r="JPF103" s="42"/>
      <c r="JPG103" s="42"/>
      <c r="JPH103" s="42"/>
      <c r="JPI103" s="42"/>
      <c r="JPJ103" s="42"/>
      <c r="JPK103" s="42"/>
      <c r="JPL103" s="42"/>
      <c r="JPM103" s="42"/>
      <c r="JPN103" s="43"/>
      <c r="JPO103" s="42"/>
      <c r="JPP103" s="42"/>
      <c r="JPQ103" s="42"/>
      <c r="JPR103" s="42"/>
      <c r="JPS103" s="42"/>
      <c r="JPT103" s="42"/>
      <c r="JPU103" s="42"/>
      <c r="JPV103" s="42"/>
      <c r="JPW103" s="42"/>
      <c r="JPX103" s="42"/>
      <c r="JPY103" s="42"/>
      <c r="JPZ103" s="42"/>
      <c r="JQA103" s="43"/>
      <c r="JQB103" s="42"/>
      <c r="JQC103" s="42"/>
      <c r="JQD103" s="42"/>
      <c r="JQE103" s="42"/>
      <c r="JQF103" s="42"/>
      <c r="JQG103" s="42"/>
      <c r="JQH103" s="42"/>
      <c r="JQI103" s="42"/>
      <c r="JQJ103" s="42"/>
      <c r="JQK103" s="42"/>
      <c r="JQL103" s="42"/>
      <c r="JQM103" s="42"/>
      <c r="JQN103" s="43"/>
      <c r="JQO103" s="42"/>
      <c r="JQP103" s="42"/>
      <c r="JQQ103" s="42"/>
      <c r="JQR103" s="42"/>
      <c r="JQS103" s="42"/>
      <c r="JQT103" s="42"/>
      <c r="JQU103" s="42"/>
      <c r="JQV103" s="42"/>
      <c r="JQW103" s="42"/>
      <c r="JQX103" s="42"/>
      <c r="JQY103" s="42"/>
      <c r="JQZ103" s="42"/>
      <c r="JRA103" s="43"/>
      <c r="JRB103" s="42"/>
      <c r="JRC103" s="42"/>
      <c r="JRD103" s="42"/>
      <c r="JRE103" s="42"/>
      <c r="JRF103" s="42"/>
      <c r="JRG103" s="42"/>
      <c r="JRH103" s="42"/>
      <c r="JRI103" s="42"/>
      <c r="JRJ103" s="42"/>
      <c r="JRK103" s="42"/>
      <c r="JRL103" s="42"/>
      <c r="JRM103" s="42"/>
      <c r="JRN103" s="43"/>
      <c r="JRO103" s="42"/>
      <c r="JRP103" s="42"/>
      <c r="JRQ103" s="42"/>
      <c r="JRR103" s="42"/>
      <c r="JRS103" s="42"/>
      <c r="JRT103" s="42"/>
      <c r="JRU103" s="42"/>
      <c r="JRV103" s="42"/>
      <c r="JRW103" s="42"/>
      <c r="JRX103" s="42"/>
      <c r="JRY103" s="42"/>
      <c r="JRZ103" s="42"/>
      <c r="JSA103" s="43"/>
      <c r="JSB103" s="42"/>
      <c r="JSC103" s="42"/>
      <c r="JSD103" s="42"/>
      <c r="JSE103" s="42"/>
      <c r="JSF103" s="42"/>
      <c r="JSG103" s="42"/>
      <c r="JSH103" s="42"/>
      <c r="JSI103" s="42"/>
      <c r="JSJ103" s="42"/>
      <c r="JSK103" s="42"/>
      <c r="JSL103" s="42"/>
      <c r="JSM103" s="42"/>
      <c r="JSN103" s="43"/>
      <c r="JSO103" s="42"/>
      <c r="JSP103" s="42"/>
      <c r="JSQ103" s="42"/>
      <c r="JSR103" s="42"/>
      <c r="JSS103" s="42"/>
      <c r="JST103" s="42"/>
      <c r="JSU103" s="42"/>
      <c r="JSV103" s="42"/>
      <c r="JSW103" s="42"/>
      <c r="JSX103" s="42"/>
      <c r="JSY103" s="42"/>
      <c r="JSZ103" s="42"/>
      <c r="JTA103" s="43"/>
      <c r="JTB103" s="42"/>
      <c r="JTC103" s="42"/>
      <c r="JTD103" s="42"/>
      <c r="JTE103" s="42"/>
      <c r="JTF103" s="42"/>
      <c r="JTG103" s="42"/>
      <c r="JTH103" s="42"/>
      <c r="JTI103" s="42"/>
      <c r="JTJ103" s="42"/>
      <c r="JTK103" s="42"/>
      <c r="JTL103" s="42"/>
      <c r="JTM103" s="42"/>
      <c r="JTN103" s="43"/>
      <c r="JTO103" s="42"/>
      <c r="JTP103" s="42"/>
      <c r="JTQ103" s="42"/>
      <c r="JTR103" s="42"/>
      <c r="JTS103" s="42"/>
      <c r="JTT103" s="42"/>
      <c r="JTU103" s="42"/>
      <c r="JTV103" s="42"/>
      <c r="JTW103" s="42"/>
      <c r="JTX103" s="42"/>
      <c r="JTY103" s="42"/>
      <c r="JTZ103" s="42"/>
      <c r="JUA103" s="43"/>
      <c r="JUB103" s="42"/>
      <c r="JUC103" s="42"/>
      <c r="JUD103" s="42"/>
      <c r="JUE103" s="42"/>
      <c r="JUF103" s="42"/>
      <c r="JUG103" s="42"/>
      <c r="JUH103" s="42"/>
      <c r="JUI103" s="42"/>
      <c r="JUJ103" s="42"/>
      <c r="JUK103" s="42"/>
      <c r="JUL103" s="42"/>
      <c r="JUM103" s="42"/>
      <c r="JUN103" s="43"/>
      <c r="JUO103" s="42"/>
      <c r="JUP103" s="42"/>
      <c r="JUQ103" s="42"/>
      <c r="JUR103" s="42"/>
      <c r="JUS103" s="42"/>
      <c r="JUT103" s="42"/>
      <c r="JUU103" s="42"/>
      <c r="JUV103" s="42"/>
      <c r="JUW103" s="42"/>
      <c r="JUX103" s="42"/>
      <c r="JUY103" s="42"/>
      <c r="JUZ103" s="42"/>
      <c r="JVA103" s="43"/>
      <c r="JVB103" s="42"/>
      <c r="JVC103" s="42"/>
      <c r="JVD103" s="42"/>
      <c r="JVE103" s="42"/>
      <c r="JVF103" s="42"/>
      <c r="JVG103" s="42"/>
      <c r="JVH103" s="42"/>
      <c r="JVI103" s="42"/>
      <c r="JVJ103" s="42"/>
      <c r="JVK103" s="42"/>
      <c r="JVL103" s="42"/>
      <c r="JVM103" s="42"/>
      <c r="JVN103" s="43"/>
      <c r="JVO103" s="42"/>
      <c r="JVP103" s="42"/>
      <c r="JVQ103" s="42"/>
      <c r="JVR103" s="42"/>
      <c r="JVS103" s="42"/>
      <c r="JVT103" s="42"/>
      <c r="JVU103" s="42"/>
      <c r="JVV103" s="42"/>
      <c r="JVW103" s="42"/>
      <c r="JVX103" s="42"/>
      <c r="JVY103" s="42"/>
      <c r="JVZ103" s="42"/>
      <c r="JWA103" s="43"/>
      <c r="JWB103" s="42"/>
      <c r="JWC103" s="42"/>
      <c r="JWD103" s="42"/>
      <c r="JWE103" s="42"/>
      <c r="JWF103" s="42"/>
      <c r="JWG103" s="42"/>
      <c r="JWH103" s="42"/>
      <c r="JWI103" s="42"/>
      <c r="JWJ103" s="42"/>
      <c r="JWK103" s="42"/>
      <c r="JWL103" s="42"/>
      <c r="JWM103" s="42"/>
      <c r="JWN103" s="43"/>
      <c r="JWO103" s="42"/>
      <c r="JWP103" s="42"/>
      <c r="JWQ103" s="42"/>
      <c r="JWR103" s="42"/>
      <c r="JWS103" s="42"/>
      <c r="JWT103" s="42"/>
      <c r="JWU103" s="42"/>
      <c r="JWV103" s="42"/>
      <c r="JWW103" s="42"/>
      <c r="JWX103" s="42"/>
      <c r="JWY103" s="42"/>
      <c r="JWZ103" s="42"/>
      <c r="JXA103" s="43"/>
      <c r="JXB103" s="42"/>
      <c r="JXC103" s="42"/>
      <c r="JXD103" s="42"/>
      <c r="JXE103" s="42"/>
      <c r="JXF103" s="42"/>
      <c r="JXG103" s="42"/>
      <c r="JXH103" s="42"/>
      <c r="JXI103" s="42"/>
      <c r="JXJ103" s="42"/>
      <c r="JXK103" s="42"/>
      <c r="JXL103" s="42"/>
      <c r="JXM103" s="42"/>
      <c r="JXN103" s="43"/>
      <c r="JXO103" s="42"/>
      <c r="JXP103" s="42"/>
      <c r="JXQ103" s="42"/>
      <c r="JXR103" s="42"/>
      <c r="JXS103" s="42"/>
      <c r="JXT103" s="42"/>
      <c r="JXU103" s="42"/>
      <c r="JXV103" s="42"/>
      <c r="JXW103" s="42"/>
      <c r="JXX103" s="42"/>
      <c r="JXY103" s="42"/>
      <c r="JXZ103" s="42"/>
      <c r="JYA103" s="43"/>
      <c r="JYB103" s="42"/>
      <c r="JYC103" s="42"/>
      <c r="JYD103" s="42"/>
      <c r="JYE103" s="42"/>
      <c r="JYF103" s="42"/>
      <c r="JYG103" s="42"/>
      <c r="JYH103" s="42"/>
      <c r="JYI103" s="42"/>
      <c r="JYJ103" s="42"/>
      <c r="JYK103" s="42"/>
      <c r="JYL103" s="42"/>
      <c r="JYM103" s="42"/>
      <c r="JYN103" s="43"/>
      <c r="JYO103" s="42"/>
      <c r="JYP103" s="42"/>
      <c r="JYQ103" s="42"/>
      <c r="JYR103" s="42"/>
      <c r="JYS103" s="42"/>
      <c r="JYT103" s="42"/>
      <c r="JYU103" s="42"/>
      <c r="JYV103" s="42"/>
      <c r="JYW103" s="42"/>
      <c r="JYX103" s="42"/>
      <c r="JYY103" s="42"/>
      <c r="JYZ103" s="42"/>
      <c r="JZA103" s="43"/>
      <c r="JZB103" s="42"/>
      <c r="JZC103" s="42"/>
      <c r="JZD103" s="42"/>
      <c r="JZE103" s="42"/>
      <c r="JZF103" s="42"/>
      <c r="JZG103" s="42"/>
      <c r="JZH103" s="42"/>
      <c r="JZI103" s="42"/>
      <c r="JZJ103" s="42"/>
      <c r="JZK103" s="42"/>
      <c r="JZL103" s="42"/>
      <c r="JZM103" s="42"/>
      <c r="JZN103" s="43"/>
      <c r="JZO103" s="42"/>
      <c r="JZP103" s="42"/>
      <c r="JZQ103" s="42"/>
      <c r="JZR103" s="42"/>
      <c r="JZS103" s="42"/>
      <c r="JZT103" s="42"/>
      <c r="JZU103" s="42"/>
      <c r="JZV103" s="42"/>
      <c r="JZW103" s="42"/>
      <c r="JZX103" s="42"/>
      <c r="JZY103" s="42"/>
      <c r="JZZ103" s="42"/>
      <c r="KAA103" s="43"/>
      <c r="KAB103" s="42"/>
      <c r="KAC103" s="42"/>
      <c r="KAD103" s="42"/>
      <c r="KAE103" s="42"/>
      <c r="KAF103" s="42"/>
      <c r="KAG103" s="42"/>
      <c r="KAH103" s="42"/>
      <c r="KAI103" s="42"/>
      <c r="KAJ103" s="42"/>
      <c r="KAK103" s="42"/>
      <c r="KAL103" s="42"/>
      <c r="KAM103" s="42"/>
      <c r="KAN103" s="43"/>
      <c r="KAO103" s="42"/>
      <c r="KAP103" s="42"/>
      <c r="KAQ103" s="42"/>
      <c r="KAR103" s="42"/>
      <c r="KAS103" s="42"/>
      <c r="KAT103" s="42"/>
      <c r="KAU103" s="42"/>
      <c r="KAV103" s="42"/>
      <c r="KAW103" s="42"/>
      <c r="KAX103" s="42"/>
      <c r="KAY103" s="42"/>
      <c r="KAZ103" s="42"/>
      <c r="KBA103" s="43"/>
      <c r="KBB103" s="42"/>
      <c r="KBC103" s="42"/>
      <c r="KBD103" s="42"/>
      <c r="KBE103" s="42"/>
      <c r="KBF103" s="42"/>
      <c r="KBG103" s="42"/>
      <c r="KBH103" s="42"/>
      <c r="KBI103" s="42"/>
      <c r="KBJ103" s="42"/>
      <c r="KBK103" s="42"/>
      <c r="KBL103" s="42"/>
      <c r="KBM103" s="42"/>
      <c r="KBN103" s="43"/>
      <c r="KBO103" s="42"/>
      <c r="KBP103" s="42"/>
      <c r="KBQ103" s="42"/>
      <c r="KBR103" s="42"/>
      <c r="KBS103" s="42"/>
      <c r="KBT103" s="42"/>
      <c r="KBU103" s="42"/>
      <c r="KBV103" s="42"/>
      <c r="KBW103" s="42"/>
      <c r="KBX103" s="42"/>
      <c r="KBY103" s="42"/>
      <c r="KBZ103" s="42"/>
      <c r="KCA103" s="43"/>
      <c r="KCB103" s="42"/>
      <c r="KCC103" s="42"/>
      <c r="KCD103" s="42"/>
      <c r="KCE103" s="42"/>
      <c r="KCF103" s="42"/>
      <c r="KCG103" s="42"/>
      <c r="KCH103" s="42"/>
      <c r="KCI103" s="42"/>
      <c r="KCJ103" s="42"/>
      <c r="KCK103" s="42"/>
      <c r="KCL103" s="42"/>
      <c r="KCM103" s="42"/>
      <c r="KCN103" s="43"/>
      <c r="KCO103" s="42"/>
      <c r="KCP103" s="42"/>
      <c r="KCQ103" s="42"/>
      <c r="KCR103" s="42"/>
      <c r="KCS103" s="42"/>
      <c r="KCT103" s="42"/>
      <c r="KCU103" s="42"/>
      <c r="KCV103" s="42"/>
      <c r="KCW103" s="42"/>
      <c r="KCX103" s="42"/>
      <c r="KCY103" s="42"/>
      <c r="KCZ103" s="42"/>
      <c r="KDA103" s="43"/>
      <c r="KDB103" s="42"/>
      <c r="KDC103" s="42"/>
      <c r="KDD103" s="42"/>
      <c r="KDE103" s="42"/>
      <c r="KDF103" s="42"/>
      <c r="KDG103" s="42"/>
      <c r="KDH103" s="42"/>
      <c r="KDI103" s="42"/>
      <c r="KDJ103" s="42"/>
      <c r="KDK103" s="42"/>
      <c r="KDL103" s="42"/>
      <c r="KDM103" s="42"/>
      <c r="KDN103" s="43"/>
      <c r="KDO103" s="42"/>
      <c r="KDP103" s="42"/>
      <c r="KDQ103" s="42"/>
      <c r="KDR103" s="42"/>
      <c r="KDS103" s="42"/>
      <c r="KDT103" s="42"/>
      <c r="KDU103" s="42"/>
      <c r="KDV103" s="42"/>
      <c r="KDW103" s="42"/>
      <c r="KDX103" s="42"/>
      <c r="KDY103" s="42"/>
      <c r="KDZ103" s="42"/>
      <c r="KEA103" s="43"/>
      <c r="KEB103" s="42"/>
      <c r="KEC103" s="42"/>
      <c r="KED103" s="42"/>
      <c r="KEE103" s="42"/>
      <c r="KEF103" s="42"/>
      <c r="KEG103" s="42"/>
      <c r="KEH103" s="42"/>
      <c r="KEI103" s="42"/>
      <c r="KEJ103" s="42"/>
      <c r="KEK103" s="42"/>
      <c r="KEL103" s="42"/>
      <c r="KEM103" s="42"/>
      <c r="KEN103" s="43"/>
      <c r="KEO103" s="42"/>
      <c r="KEP103" s="42"/>
      <c r="KEQ103" s="42"/>
      <c r="KER103" s="42"/>
      <c r="KES103" s="42"/>
      <c r="KET103" s="42"/>
      <c r="KEU103" s="42"/>
      <c r="KEV103" s="42"/>
      <c r="KEW103" s="42"/>
      <c r="KEX103" s="42"/>
      <c r="KEY103" s="42"/>
      <c r="KEZ103" s="42"/>
      <c r="KFA103" s="43"/>
      <c r="KFB103" s="42"/>
      <c r="KFC103" s="42"/>
      <c r="KFD103" s="42"/>
      <c r="KFE103" s="42"/>
      <c r="KFF103" s="42"/>
      <c r="KFG103" s="42"/>
      <c r="KFH103" s="42"/>
      <c r="KFI103" s="42"/>
      <c r="KFJ103" s="42"/>
      <c r="KFK103" s="42"/>
      <c r="KFL103" s="42"/>
      <c r="KFM103" s="42"/>
      <c r="KFN103" s="43"/>
      <c r="KFO103" s="42"/>
      <c r="KFP103" s="42"/>
      <c r="KFQ103" s="42"/>
      <c r="KFR103" s="42"/>
      <c r="KFS103" s="42"/>
      <c r="KFT103" s="42"/>
      <c r="KFU103" s="42"/>
      <c r="KFV103" s="42"/>
      <c r="KFW103" s="42"/>
      <c r="KFX103" s="42"/>
      <c r="KFY103" s="42"/>
      <c r="KFZ103" s="42"/>
      <c r="KGA103" s="43"/>
      <c r="KGB103" s="42"/>
      <c r="KGC103" s="42"/>
      <c r="KGD103" s="42"/>
      <c r="KGE103" s="42"/>
      <c r="KGF103" s="42"/>
      <c r="KGG103" s="42"/>
      <c r="KGH103" s="42"/>
      <c r="KGI103" s="42"/>
      <c r="KGJ103" s="42"/>
      <c r="KGK103" s="42"/>
      <c r="KGL103" s="42"/>
      <c r="KGM103" s="42"/>
      <c r="KGN103" s="43"/>
      <c r="KGO103" s="42"/>
      <c r="KGP103" s="42"/>
      <c r="KGQ103" s="42"/>
      <c r="KGR103" s="42"/>
      <c r="KGS103" s="42"/>
      <c r="KGT103" s="42"/>
      <c r="KGU103" s="42"/>
      <c r="KGV103" s="42"/>
      <c r="KGW103" s="42"/>
      <c r="KGX103" s="42"/>
      <c r="KGY103" s="42"/>
      <c r="KGZ103" s="42"/>
      <c r="KHA103" s="43"/>
      <c r="KHB103" s="42"/>
      <c r="KHC103" s="42"/>
      <c r="KHD103" s="42"/>
      <c r="KHE103" s="42"/>
      <c r="KHF103" s="42"/>
      <c r="KHG103" s="42"/>
      <c r="KHH103" s="42"/>
      <c r="KHI103" s="42"/>
      <c r="KHJ103" s="42"/>
      <c r="KHK103" s="42"/>
      <c r="KHL103" s="42"/>
      <c r="KHM103" s="42"/>
      <c r="KHN103" s="43"/>
      <c r="KHO103" s="42"/>
      <c r="KHP103" s="42"/>
      <c r="KHQ103" s="42"/>
      <c r="KHR103" s="42"/>
      <c r="KHS103" s="42"/>
      <c r="KHT103" s="42"/>
      <c r="KHU103" s="42"/>
      <c r="KHV103" s="42"/>
      <c r="KHW103" s="42"/>
      <c r="KHX103" s="42"/>
      <c r="KHY103" s="42"/>
      <c r="KHZ103" s="42"/>
      <c r="KIA103" s="43"/>
      <c r="KIB103" s="42"/>
      <c r="KIC103" s="42"/>
      <c r="KID103" s="42"/>
      <c r="KIE103" s="42"/>
      <c r="KIF103" s="42"/>
      <c r="KIG103" s="42"/>
      <c r="KIH103" s="42"/>
      <c r="KII103" s="42"/>
      <c r="KIJ103" s="42"/>
      <c r="KIK103" s="42"/>
      <c r="KIL103" s="42"/>
      <c r="KIM103" s="42"/>
      <c r="KIN103" s="43"/>
      <c r="KIO103" s="42"/>
      <c r="KIP103" s="42"/>
      <c r="KIQ103" s="42"/>
      <c r="KIR103" s="42"/>
      <c r="KIS103" s="42"/>
      <c r="KIT103" s="42"/>
      <c r="KIU103" s="42"/>
      <c r="KIV103" s="42"/>
      <c r="KIW103" s="42"/>
      <c r="KIX103" s="42"/>
      <c r="KIY103" s="42"/>
      <c r="KIZ103" s="42"/>
      <c r="KJA103" s="43"/>
      <c r="KJB103" s="42"/>
      <c r="KJC103" s="42"/>
      <c r="KJD103" s="42"/>
      <c r="KJE103" s="42"/>
      <c r="KJF103" s="42"/>
      <c r="KJG103" s="42"/>
      <c r="KJH103" s="42"/>
      <c r="KJI103" s="42"/>
      <c r="KJJ103" s="42"/>
      <c r="KJK103" s="42"/>
      <c r="KJL103" s="42"/>
      <c r="KJM103" s="42"/>
      <c r="KJN103" s="43"/>
      <c r="KJO103" s="42"/>
      <c r="KJP103" s="42"/>
      <c r="KJQ103" s="42"/>
      <c r="KJR103" s="42"/>
      <c r="KJS103" s="42"/>
      <c r="KJT103" s="42"/>
      <c r="KJU103" s="42"/>
      <c r="KJV103" s="42"/>
      <c r="KJW103" s="42"/>
      <c r="KJX103" s="42"/>
      <c r="KJY103" s="42"/>
      <c r="KJZ103" s="42"/>
      <c r="KKA103" s="43"/>
      <c r="KKB103" s="42"/>
      <c r="KKC103" s="42"/>
      <c r="KKD103" s="42"/>
      <c r="KKE103" s="42"/>
      <c r="KKF103" s="42"/>
      <c r="KKG103" s="42"/>
      <c r="KKH103" s="42"/>
      <c r="KKI103" s="42"/>
      <c r="KKJ103" s="42"/>
      <c r="KKK103" s="42"/>
      <c r="KKL103" s="42"/>
      <c r="KKM103" s="42"/>
      <c r="KKN103" s="43"/>
      <c r="KKO103" s="42"/>
      <c r="KKP103" s="42"/>
      <c r="KKQ103" s="42"/>
      <c r="KKR103" s="42"/>
      <c r="KKS103" s="42"/>
      <c r="KKT103" s="42"/>
      <c r="KKU103" s="42"/>
      <c r="KKV103" s="42"/>
      <c r="KKW103" s="42"/>
      <c r="KKX103" s="42"/>
      <c r="KKY103" s="42"/>
      <c r="KKZ103" s="42"/>
      <c r="KLA103" s="43"/>
      <c r="KLB103" s="42"/>
      <c r="KLC103" s="42"/>
      <c r="KLD103" s="42"/>
      <c r="KLE103" s="42"/>
      <c r="KLF103" s="42"/>
      <c r="KLG103" s="42"/>
      <c r="KLH103" s="42"/>
      <c r="KLI103" s="42"/>
      <c r="KLJ103" s="42"/>
      <c r="KLK103" s="42"/>
      <c r="KLL103" s="42"/>
      <c r="KLM103" s="42"/>
      <c r="KLN103" s="43"/>
      <c r="KLO103" s="42"/>
      <c r="KLP103" s="42"/>
      <c r="KLQ103" s="42"/>
      <c r="KLR103" s="42"/>
      <c r="KLS103" s="42"/>
      <c r="KLT103" s="42"/>
      <c r="KLU103" s="42"/>
      <c r="KLV103" s="42"/>
      <c r="KLW103" s="42"/>
      <c r="KLX103" s="42"/>
      <c r="KLY103" s="42"/>
      <c r="KLZ103" s="42"/>
      <c r="KMA103" s="43"/>
      <c r="KMB103" s="42"/>
      <c r="KMC103" s="42"/>
      <c r="KMD103" s="42"/>
      <c r="KME103" s="42"/>
      <c r="KMF103" s="42"/>
      <c r="KMG103" s="42"/>
      <c r="KMH103" s="42"/>
      <c r="KMI103" s="42"/>
      <c r="KMJ103" s="42"/>
      <c r="KMK103" s="42"/>
      <c r="KML103" s="42"/>
      <c r="KMM103" s="42"/>
      <c r="KMN103" s="43"/>
      <c r="KMO103" s="42"/>
      <c r="KMP103" s="42"/>
      <c r="KMQ103" s="42"/>
      <c r="KMR103" s="42"/>
      <c r="KMS103" s="42"/>
      <c r="KMT103" s="42"/>
      <c r="KMU103" s="42"/>
      <c r="KMV103" s="42"/>
      <c r="KMW103" s="42"/>
      <c r="KMX103" s="42"/>
      <c r="KMY103" s="42"/>
      <c r="KMZ103" s="42"/>
      <c r="KNA103" s="43"/>
      <c r="KNB103" s="42"/>
      <c r="KNC103" s="42"/>
      <c r="KND103" s="42"/>
      <c r="KNE103" s="42"/>
      <c r="KNF103" s="42"/>
      <c r="KNG103" s="42"/>
      <c r="KNH103" s="42"/>
      <c r="KNI103" s="42"/>
      <c r="KNJ103" s="42"/>
      <c r="KNK103" s="42"/>
      <c r="KNL103" s="42"/>
      <c r="KNM103" s="42"/>
      <c r="KNN103" s="43"/>
      <c r="KNO103" s="42"/>
      <c r="KNP103" s="42"/>
      <c r="KNQ103" s="42"/>
      <c r="KNR103" s="42"/>
      <c r="KNS103" s="42"/>
      <c r="KNT103" s="42"/>
      <c r="KNU103" s="42"/>
      <c r="KNV103" s="42"/>
      <c r="KNW103" s="42"/>
      <c r="KNX103" s="42"/>
      <c r="KNY103" s="42"/>
      <c r="KNZ103" s="42"/>
      <c r="KOA103" s="43"/>
      <c r="KOB103" s="42"/>
      <c r="KOC103" s="42"/>
      <c r="KOD103" s="42"/>
      <c r="KOE103" s="42"/>
      <c r="KOF103" s="42"/>
      <c r="KOG103" s="42"/>
      <c r="KOH103" s="42"/>
      <c r="KOI103" s="42"/>
      <c r="KOJ103" s="42"/>
      <c r="KOK103" s="42"/>
      <c r="KOL103" s="42"/>
      <c r="KOM103" s="42"/>
      <c r="KON103" s="43"/>
      <c r="KOO103" s="42"/>
      <c r="KOP103" s="42"/>
      <c r="KOQ103" s="42"/>
      <c r="KOR103" s="42"/>
      <c r="KOS103" s="42"/>
      <c r="KOT103" s="42"/>
      <c r="KOU103" s="42"/>
      <c r="KOV103" s="42"/>
      <c r="KOW103" s="42"/>
      <c r="KOX103" s="42"/>
      <c r="KOY103" s="42"/>
      <c r="KOZ103" s="42"/>
      <c r="KPA103" s="43"/>
      <c r="KPB103" s="42"/>
      <c r="KPC103" s="42"/>
      <c r="KPD103" s="42"/>
      <c r="KPE103" s="42"/>
      <c r="KPF103" s="42"/>
      <c r="KPG103" s="42"/>
      <c r="KPH103" s="42"/>
      <c r="KPI103" s="42"/>
      <c r="KPJ103" s="42"/>
      <c r="KPK103" s="42"/>
      <c r="KPL103" s="42"/>
      <c r="KPM103" s="42"/>
      <c r="KPN103" s="43"/>
      <c r="KPO103" s="42"/>
      <c r="KPP103" s="42"/>
      <c r="KPQ103" s="42"/>
      <c r="KPR103" s="42"/>
      <c r="KPS103" s="42"/>
      <c r="KPT103" s="42"/>
      <c r="KPU103" s="42"/>
      <c r="KPV103" s="42"/>
      <c r="KPW103" s="42"/>
      <c r="KPX103" s="42"/>
      <c r="KPY103" s="42"/>
      <c r="KPZ103" s="42"/>
      <c r="KQA103" s="43"/>
      <c r="KQB103" s="42"/>
      <c r="KQC103" s="42"/>
      <c r="KQD103" s="42"/>
      <c r="KQE103" s="42"/>
      <c r="KQF103" s="42"/>
      <c r="KQG103" s="42"/>
      <c r="KQH103" s="42"/>
      <c r="KQI103" s="42"/>
      <c r="KQJ103" s="42"/>
      <c r="KQK103" s="42"/>
      <c r="KQL103" s="42"/>
      <c r="KQM103" s="42"/>
      <c r="KQN103" s="43"/>
      <c r="KQO103" s="42"/>
      <c r="KQP103" s="42"/>
      <c r="KQQ103" s="42"/>
      <c r="KQR103" s="42"/>
      <c r="KQS103" s="42"/>
      <c r="KQT103" s="42"/>
      <c r="KQU103" s="42"/>
      <c r="KQV103" s="42"/>
      <c r="KQW103" s="42"/>
      <c r="KQX103" s="42"/>
      <c r="KQY103" s="42"/>
      <c r="KQZ103" s="42"/>
      <c r="KRA103" s="43"/>
      <c r="KRB103" s="42"/>
      <c r="KRC103" s="42"/>
      <c r="KRD103" s="42"/>
      <c r="KRE103" s="42"/>
      <c r="KRF103" s="42"/>
      <c r="KRG103" s="42"/>
      <c r="KRH103" s="42"/>
      <c r="KRI103" s="42"/>
      <c r="KRJ103" s="42"/>
      <c r="KRK103" s="42"/>
      <c r="KRL103" s="42"/>
      <c r="KRM103" s="42"/>
      <c r="KRN103" s="43"/>
      <c r="KRO103" s="42"/>
      <c r="KRP103" s="42"/>
      <c r="KRQ103" s="42"/>
      <c r="KRR103" s="42"/>
      <c r="KRS103" s="42"/>
      <c r="KRT103" s="42"/>
      <c r="KRU103" s="42"/>
      <c r="KRV103" s="42"/>
      <c r="KRW103" s="42"/>
      <c r="KRX103" s="42"/>
      <c r="KRY103" s="42"/>
      <c r="KRZ103" s="42"/>
      <c r="KSA103" s="43"/>
      <c r="KSB103" s="42"/>
      <c r="KSC103" s="42"/>
      <c r="KSD103" s="42"/>
      <c r="KSE103" s="42"/>
      <c r="KSF103" s="42"/>
      <c r="KSG103" s="42"/>
      <c r="KSH103" s="42"/>
      <c r="KSI103" s="42"/>
      <c r="KSJ103" s="42"/>
      <c r="KSK103" s="42"/>
      <c r="KSL103" s="42"/>
      <c r="KSM103" s="42"/>
      <c r="KSN103" s="43"/>
      <c r="KSO103" s="42"/>
      <c r="KSP103" s="42"/>
      <c r="KSQ103" s="42"/>
      <c r="KSR103" s="42"/>
      <c r="KSS103" s="42"/>
      <c r="KST103" s="42"/>
      <c r="KSU103" s="42"/>
      <c r="KSV103" s="42"/>
      <c r="KSW103" s="42"/>
      <c r="KSX103" s="42"/>
      <c r="KSY103" s="42"/>
      <c r="KSZ103" s="42"/>
      <c r="KTA103" s="43"/>
      <c r="KTB103" s="42"/>
      <c r="KTC103" s="42"/>
      <c r="KTD103" s="42"/>
      <c r="KTE103" s="42"/>
      <c r="KTF103" s="42"/>
      <c r="KTG103" s="42"/>
      <c r="KTH103" s="42"/>
      <c r="KTI103" s="42"/>
      <c r="KTJ103" s="42"/>
      <c r="KTK103" s="42"/>
      <c r="KTL103" s="42"/>
      <c r="KTM103" s="42"/>
      <c r="KTN103" s="43"/>
      <c r="KTO103" s="42"/>
      <c r="KTP103" s="42"/>
      <c r="KTQ103" s="42"/>
      <c r="KTR103" s="42"/>
      <c r="KTS103" s="42"/>
      <c r="KTT103" s="42"/>
      <c r="KTU103" s="42"/>
      <c r="KTV103" s="42"/>
      <c r="KTW103" s="42"/>
      <c r="KTX103" s="42"/>
      <c r="KTY103" s="42"/>
      <c r="KTZ103" s="42"/>
      <c r="KUA103" s="43"/>
      <c r="KUB103" s="42"/>
      <c r="KUC103" s="42"/>
      <c r="KUD103" s="42"/>
      <c r="KUE103" s="42"/>
      <c r="KUF103" s="42"/>
      <c r="KUG103" s="42"/>
      <c r="KUH103" s="42"/>
      <c r="KUI103" s="42"/>
      <c r="KUJ103" s="42"/>
      <c r="KUK103" s="42"/>
      <c r="KUL103" s="42"/>
      <c r="KUM103" s="42"/>
      <c r="KUN103" s="43"/>
      <c r="KUO103" s="42"/>
      <c r="KUP103" s="42"/>
      <c r="KUQ103" s="42"/>
      <c r="KUR103" s="42"/>
      <c r="KUS103" s="42"/>
      <c r="KUT103" s="42"/>
      <c r="KUU103" s="42"/>
      <c r="KUV103" s="42"/>
      <c r="KUW103" s="42"/>
      <c r="KUX103" s="42"/>
      <c r="KUY103" s="42"/>
      <c r="KUZ103" s="42"/>
      <c r="KVA103" s="43"/>
      <c r="KVB103" s="42"/>
      <c r="KVC103" s="42"/>
      <c r="KVD103" s="42"/>
      <c r="KVE103" s="42"/>
      <c r="KVF103" s="42"/>
      <c r="KVG103" s="42"/>
      <c r="KVH103" s="42"/>
      <c r="KVI103" s="42"/>
      <c r="KVJ103" s="42"/>
      <c r="KVK103" s="42"/>
      <c r="KVL103" s="42"/>
      <c r="KVM103" s="42"/>
      <c r="KVN103" s="43"/>
      <c r="KVO103" s="42"/>
      <c r="KVP103" s="42"/>
      <c r="KVQ103" s="42"/>
      <c r="KVR103" s="42"/>
      <c r="KVS103" s="42"/>
      <c r="KVT103" s="42"/>
      <c r="KVU103" s="42"/>
      <c r="KVV103" s="42"/>
      <c r="KVW103" s="42"/>
      <c r="KVX103" s="42"/>
      <c r="KVY103" s="42"/>
      <c r="KVZ103" s="42"/>
      <c r="KWA103" s="43"/>
      <c r="KWB103" s="42"/>
      <c r="KWC103" s="42"/>
      <c r="KWD103" s="42"/>
      <c r="KWE103" s="42"/>
      <c r="KWF103" s="42"/>
      <c r="KWG103" s="42"/>
      <c r="KWH103" s="42"/>
      <c r="KWI103" s="42"/>
      <c r="KWJ103" s="42"/>
      <c r="KWK103" s="42"/>
      <c r="KWL103" s="42"/>
      <c r="KWM103" s="42"/>
      <c r="KWN103" s="43"/>
      <c r="KWO103" s="42"/>
      <c r="KWP103" s="42"/>
      <c r="KWQ103" s="42"/>
      <c r="KWR103" s="42"/>
      <c r="KWS103" s="42"/>
      <c r="KWT103" s="42"/>
      <c r="KWU103" s="42"/>
      <c r="KWV103" s="42"/>
      <c r="KWW103" s="42"/>
      <c r="KWX103" s="42"/>
      <c r="KWY103" s="42"/>
      <c r="KWZ103" s="42"/>
      <c r="KXA103" s="43"/>
      <c r="KXB103" s="42"/>
      <c r="KXC103" s="42"/>
      <c r="KXD103" s="42"/>
      <c r="KXE103" s="42"/>
      <c r="KXF103" s="42"/>
      <c r="KXG103" s="42"/>
      <c r="KXH103" s="42"/>
      <c r="KXI103" s="42"/>
      <c r="KXJ103" s="42"/>
      <c r="KXK103" s="42"/>
      <c r="KXL103" s="42"/>
      <c r="KXM103" s="42"/>
      <c r="KXN103" s="43"/>
      <c r="KXO103" s="42"/>
      <c r="KXP103" s="42"/>
      <c r="KXQ103" s="42"/>
      <c r="KXR103" s="42"/>
      <c r="KXS103" s="42"/>
      <c r="KXT103" s="42"/>
      <c r="KXU103" s="42"/>
      <c r="KXV103" s="42"/>
      <c r="KXW103" s="42"/>
      <c r="KXX103" s="42"/>
      <c r="KXY103" s="42"/>
      <c r="KXZ103" s="42"/>
      <c r="KYA103" s="43"/>
      <c r="KYB103" s="42"/>
      <c r="KYC103" s="42"/>
      <c r="KYD103" s="42"/>
      <c r="KYE103" s="42"/>
      <c r="KYF103" s="42"/>
      <c r="KYG103" s="42"/>
      <c r="KYH103" s="42"/>
      <c r="KYI103" s="42"/>
      <c r="KYJ103" s="42"/>
      <c r="KYK103" s="42"/>
      <c r="KYL103" s="42"/>
      <c r="KYM103" s="42"/>
      <c r="KYN103" s="43"/>
      <c r="KYO103" s="42"/>
      <c r="KYP103" s="42"/>
      <c r="KYQ103" s="42"/>
      <c r="KYR103" s="42"/>
      <c r="KYS103" s="42"/>
      <c r="KYT103" s="42"/>
      <c r="KYU103" s="42"/>
      <c r="KYV103" s="42"/>
      <c r="KYW103" s="42"/>
      <c r="KYX103" s="42"/>
      <c r="KYY103" s="42"/>
      <c r="KYZ103" s="42"/>
      <c r="KZA103" s="43"/>
      <c r="KZB103" s="42"/>
      <c r="KZC103" s="42"/>
      <c r="KZD103" s="42"/>
      <c r="KZE103" s="42"/>
      <c r="KZF103" s="42"/>
      <c r="KZG103" s="42"/>
      <c r="KZH103" s="42"/>
      <c r="KZI103" s="42"/>
      <c r="KZJ103" s="42"/>
      <c r="KZK103" s="42"/>
      <c r="KZL103" s="42"/>
      <c r="KZM103" s="42"/>
      <c r="KZN103" s="43"/>
      <c r="KZO103" s="42"/>
      <c r="KZP103" s="42"/>
      <c r="KZQ103" s="42"/>
      <c r="KZR103" s="42"/>
      <c r="KZS103" s="42"/>
      <c r="KZT103" s="42"/>
      <c r="KZU103" s="42"/>
      <c r="KZV103" s="42"/>
      <c r="KZW103" s="42"/>
      <c r="KZX103" s="42"/>
      <c r="KZY103" s="42"/>
      <c r="KZZ103" s="42"/>
      <c r="LAA103" s="43"/>
      <c r="LAB103" s="42"/>
      <c r="LAC103" s="42"/>
      <c r="LAD103" s="42"/>
      <c r="LAE103" s="42"/>
      <c r="LAF103" s="42"/>
      <c r="LAG103" s="42"/>
      <c r="LAH103" s="42"/>
      <c r="LAI103" s="42"/>
      <c r="LAJ103" s="42"/>
      <c r="LAK103" s="42"/>
      <c r="LAL103" s="42"/>
      <c r="LAM103" s="42"/>
      <c r="LAN103" s="43"/>
      <c r="LAO103" s="42"/>
      <c r="LAP103" s="42"/>
      <c r="LAQ103" s="42"/>
      <c r="LAR103" s="42"/>
      <c r="LAS103" s="42"/>
      <c r="LAT103" s="42"/>
      <c r="LAU103" s="42"/>
      <c r="LAV103" s="42"/>
      <c r="LAW103" s="42"/>
      <c r="LAX103" s="42"/>
      <c r="LAY103" s="42"/>
      <c r="LAZ103" s="42"/>
      <c r="LBA103" s="43"/>
      <c r="LBB103" s="42"/>
      <c r="LBC103" s="42"/>
      <c r="LBD103" s="42"/>
      <c r="LBE103" s="42"/>
      <c r="LBF103" s="42"/>
      <c r="LBG103" s="42"/>
      <c r="LBH103" s="42"/>
      <c r="LBI103" s="42"/>
      <c r="LBJ103" s="42"/>
      <c r="LBK103" s="42"/>
      <c r="LBL103" s="42"/>
      <c r="LBM103" s="42"/>
      <c r="LBN103" s="43"/>
      <c r="LBO103" s="42"/>
      <c r="LBP103" s="42"/>
      <c r="LBQ103" s="42"/>
      <c r="LBR103" s="42"/>
      <c r="LBS103" s="42"/>
      <c r="LBT103" s="42"/>
      <c r="LBU103" s="42"/>
      <c r="LBV103" s="42"/>
      <c r="LBW103" s="42"/>
      <c r="LBX103" s="42"/>
      <c r="LBY103" s="42"/>
      <c r="LBZ103" s="42"/>
      <c r="LCA103" s="43"/>
      <c r="LCB103" s="42"/>
      <c r="LCC103" s="42"/>
      <c r="LCD103" s="42"/>
      <c r="LCE103" s="42"/>
      <c r="LCF103" s="42"/>
      <c r="LCG103" s="42"/>
      <c r="LCH103" s="42"/>
      <c r="LCI103" s="42"/>
      <c r="LCJ103" s="42"/>
      <c r="LCK103" s="42"/>
      <c r="LCL103" s="42"/>
      <c r="LCM103" s="42"/>
      <c r="LCN103" s="43"/>
      <c r="LCO103" s="42"/>
      <c r="LCP103" s="42"/>
      <c r="LCQ103" s="42"/>
      <c r="LCR103" s="42"/>
      <c r="LCS103" s="42"/>
      <c r="LCT103" s="42"/>
      <c r="LCU103" s="42"/>
      <c r="LCV103" s="42"/>
      <c r="LCW103" s="42"/>
      <c r="LCX103" s="42"/>
      <c r="LCY103" s="42"/>
      <c r="LCZ103" s="42"/>
      <c r="LDA103" s="43"/>
      <c r="LDB103" s="42"/>
      <c r="LDC103" s="42"/>
      <c r="LDD103" s="42"/>
      <c r="LDE103" s="42"/>
      <c r="LDF103" s="42"/>
      <c r="LDG103" s="42"/>
      <c r="LDH103" s="42"/>
      <c r="LDI103" s="42"/>
      <c r="LDJ103" s="42"/>
      <c r="LDK103" s="42"/>
      <c r="LDL103" s="42"/>
      <c r="LDM103" s="42"/>
      <c r="LDN103" s="43"/>
      <c r="LDO103" s="42"/>
      <c r="LDP103" s="42"/>
      <c r="LDQ103" s="42"/>
      <c r="LDR103" s="42"/>
      <c r="LDS103" s="42"/>
      <c r="LDT103" s="42"/>
      <c r="LDU103" s="42"/>
      <c r="LDV103" s="42"/>
      <c r="LDW103" s="42"/>
      <c r="LDX103" s="42"/>
      <c r="LDY103" s="42"/>
      <c r="LDZ103" s="42"/>
      <c r="LEA103" s="43"/>
      <c r="LEB103" s="42"/>
      <c r="LEC103" s="42"/>
      <c r="LED103" s="42"/>
      <c r="LEE103" s="42"/>
      <c r="LEF103" s="42"/>
      <c r="LEG103" s="42"/>
      <c r="LEH103" s="42"/>
      <c r="LEI103" s="42"/>
      <c r="LEJ103" s="42"/>
      <c r="LEK103" s="42"/>
      <c r="LEL103" s="42"/>
      <c r="LEM103" s="42"/>
      <c r="LEN103" s="43"/>
      <c r="LEO103" s="42"/>
      <c r="LEP103" s="42"/>
      <c r="LEQ103" s="42"/>
      <c r="LER103" s="42"/>
      <c r="LES103" s="42"/>
      <c r="LET103" s="42"/>
      <c r="LEU103" s="42"/>
      <c r="LEV103" s="42"/>
      <c r="LEW103" s="42"/>
      <c r="LEX103" s="42"/>
      <c r="LEY103" s="42"/>
      <c r="LEZ103" s="42"/>
      <c r="LFA103" s="43"/>
      <c r="LFB103" s="42"/>
      <c r="LFC103" s="42"/>
      <c r="LFD103" s="42"/>
      <c r="LFE103" s="42"/>
      <c r="LFF103" s="42"/>
      <c r="LFG103" s="42"/>
      <c r="LFH103" s="42"/>
      <c r="LFI103" s="42"/>
      <c r="LFJ103" s="42"/>
      <c r="LFK103" s="42"/>
      <c r="LFL103" s="42"/>
      <c r="LFM103" s="42"/>
      <c r="LFN103" s="43"/>
      <c r="LFO103" s="42"/>
      <c r="LFP103" s="42"/>
      <c r="LFQ103" s="42"/>
      <c r="LFR103" s="42"/>
      <c r="LFS103" s="42"/>
      <c r="LFT103" s="42"/>
      <c r="LFU103" s="42"/>
      <c r="LFV103" s="42"/>
      <c r="LFW103" s="42"/>
      <c r="LFX103" s="42"/>
      <c r="LFY103" s="42"/>
      <c r="LFZ103" s="42"/>
      <c r="LGA103" s="43"/>
      <c r="LGB103" s="42"/>
      <c r="LGC103" s="42"/>
      <c r="LGD103" s="42"/>
      <c r="LGE103" s="42"/>
      <c r="LGF103" s="42"/>
      <c r="LGG103" s="42"/>
      <c r="LGH103" s="42"/>
      <c r="LGI103" s="42"/>
      <c r="LGJ103" s="42"/>
      <c r="LGK103" s="42"/>
      <c r="LGL103" s="42"/>
      <c r="LGM103" s="42"/>
      <c r="LGN103" s="43"/>
      <c r="LGO103" s="42"/>
      <c r="LGP103" s="42"/>
      <c r="LGQ103" s="42"/>
      <c r="LGR103" s="42"/>
      <c r="LGS103" s="42"/>
      <c r="LGT103" s="42"/>
      <c r="LGU103" s="42"/>
      <c r="LGV103" s="42"/>
      <c r="LGW103" s="42"/>
      <c r="LGX103" s="42"/>
      <c r="LGY103" s="42"/>
      <c r="LGZ103" s="42"/>
      <c r="LHA103" s="43"/>
      <c r="LHB103" s="42"/>
      <c r="LHC103" s="42"/>
      <c r="LHD103" s="42"/>
      <c r="LHE103" s="42"/>
      <c r="LHF103" s="42"/>
      <c r="LHG103" s="42"/>
      <c r="LHH103" s="42"/>
      <c r="LHI103" s="42"/>
      <c r="LHJ103" s="42"/>
      <c r="LHK103" s="42"/>
      <c r="LHL103" s="42"/>
      <c r="LHM103" s="42"/>
      <c r="LHN103" s="43"/>
      <c r="LHO103" s="42"/>
      <c r="LHP103" s="42"/>
      <c r="LHQ103" s="42"/>
      <c r="LHR103" s="42"/>
      <c r="LHS103" s="42"/>
      <c r="LHT103" s="42"/>
      <c r="LHU103" s="42"/>
      <c r="LHV103" s="42"/>
      <c r="LHW103" s="42"/>
      <c r="LHX103" s="42"/>
      <c r="LHY103" s="42"/>
      <c r="LHZ103" s="42"/>
      <c r="LIA103" s="43"/>
      <c r="LIB103" s="42"/>
      <c r="LIC103" s="42"/>
      <c r="LID103" s="42"/>
      <c r="LIE103" s="42"/>
      <c r="LIF103" s="42"/>
      <c r="LIG103" s="42"/>
      <c r="LIH103" s="42"/>
      <c r="LII103" s="42"/>
      <c r="LIJ103" s="42"/>
      <c r="LIK103" s="42"/>
      <c r="LIL103" s="42"/>
      <c r="LIM103" s="42"/>
      <c r="LIN103" s="43"/>
      <c r="LIO103" s="42"/>
      <c r="LIP103" s="42"/>
      <c r="LIQ103" s="42"/>
      <c r="LIR103" s="42"/>
      <c r="LIS103" s="42"/>
      <c r="LIT103" s="42"/>
      <c r="LIU103" s="42"/>
      <c r="LIV103" s="42"/>
      <c r="LIW103" s="42"/>
      <c r="LIX103" s="42"/>
      <c r="LIY103" s="42"/>
      <c r="LIZ103" s="42"/>
      <c r="LJA103" s="43"/>
      <c r="LJB103" s="42"/>
      <c r="LJC103" s="42"/>
      <c r="LJD103" s="42"/>
      <c r="LJE103" s="42"/>
      <c r="LJF103" s="42"/>
      <c r="LJG103" s="42"/>
      <c r="LJH103" s="42"/>
      <c r="LJI103" s="42"/>
      <c r="LJJ103" s="42"/>
      <c r="LJK103" s="42"/>
      <c r="LJL103" s="42"/>
      <c r="LJM103" s="42"/>
      <c r="LJN103" s="43"/>
      <c r="LJO103" s="42"/>
      <c r="LJP103" s="42"/>
      <c r="LJQ103" s="42"/>
      <c r="LJR103" s="42"/>
      <c r="LJS103" s="42"/>
      <c r="LJT103" s="42"/>
      <c r="LJU103" s="42"/>
      <c r="LJV103" s="42"/>
      <c r="LJW103" s="42"/>
      <c r="LJX103" s="42"/>
      <c r="LJY103" s="42"/>
      <c r="LJZ103" s="42"/>
      <c r="LKA103" s="43"/>
      <c r="LKB103" s="42"/>
      <c r="LKC103" s="42"/>
      <c r="LKD103" s="42"/>
      <c r="LKE103" s="42"/>
      <c r="LKF103" s="42"/>
      <c r="LKG103" s="42"/>
      <c r="LKH103" s="42"/>
      <c r="LKI103" s="42"/>
      <c r="LKJ103" s="42"/>
      <c r="LKK103" s="42"/>
      <c r="LKL103" s="42"/>
      <c r="LKM103" s="42"/>
      <c r="LKN103" s="43"/>
      <c r="LKO103" s="42"/>
      <c r="LKP103" s="42"/>
      <c r="LKQ103" s="42"/>
      <c r="LKR103" s="42"/>
      <c r="LKS103" s="42"/>
      <c r="LKT103" s="42"/>
      <c r="LKU103" s="42"/>
      <c r="LKV103" s="42"/>
      <c r="LKW103" s="42"/>
      <c r="LKX103" s="42"/>
      <c r="LKY103" s="42"/>
      <c r="LKZ103" s="42"/>
      <c r="LLA103" s="43"/>
      <c r="LLB103" s="42"/>
      <c r="LLC103" s="42"/>
      <c r="LLD103" s="42"/>
      <c r="LLE103" s="42"/>
      <c r="LLF103" s="42"/>
      <c r="LLG103" s="42"/>
      <c r="LLH103" s="42"/>
      <c r="LLI103" s="42"/>
      <c r="LLJ103" s="42"/>
      <c r="LLK103" s="42"/>
      <c r="LLL103" s="42"/>
      <c r="LLM103" s="42"/>
      <c r="LLN103" s="43"/>
      <c r="LLO103" s="42"/>
      <c r="LLP103" s="42"/>
      <c r="LLQ103" s="42"/>
      <c r="LLR103" s="42"/>
      <c r="LLS103" s="42"/>
      <c r="LLT103" s="42"/>
      <c r="LLU103" s="42"/>
      <c r="LLV103" s="42"/>
      <c r="LLW103" s="42"/>
      <c r="LLX103" s="42"/>
      <c r="LLY103" s="42"/>
      <c r="LLZ103" s="42"/>
      <c r="LMA103" s="43"/>
      <c r="LMB103" s="42"/>
      <c r="LMC103" s="42"/>
      <c r="LMD103" s="42"/>
      <c r="LME103" s="42"/>
      <c r="LMF103" s="42"/>
      <c r="LMG103" s="42"/>
      <c r="LMH103" s="42"/>
      <c r="LMI103" s="42"/>
      <c r="LMJ103" s="42"/>
      <c r="LMK103" s="42"/>
      <c r="LML103" s="42"/>
      <c r="LMM103" s="42"/>
      <c r="LMN103" s="43"/>
      <c r="LMO103" s="42"/>
      <c r="LMP103" s="42"/>
      <c r="LMQ103" s="42"/>
      <c r="LMR103" s="42"/>
      <c r="LMS103" s="42"/>
      <c r="LMT103" s="42"/>
      <c r="LMU103" s="42"/>
      <c r="LMV103" s="42"/>
      <c r="LMW103" s="42"/>
      <c r="LMX103" s="42"/>
      <c r="LMY103" s="42"/>
      <c r="LMZ103" s="42"/>
      <c r="LNA103" s="43"/>
      <c r="LNB103" s="42"/>
      <c r="LNC103" s="42"/>
      <c r="LND103" s="42"/>
      <c r="LNE103" s="42"/>
      <c r="LNF103" s="42"/>
      <c r="LNG103" s="42"/>
      <c r="LNH103" s="42"/>
      <c r="LNI103" s="42"/>
      <c r="LNJ103" s="42"/>
      <c r="LNK103" s="42"/>
      <c r="LNL103" s="42"/>
      <c r="LNM103" s="42"/>
      <c r="LNN103" s="43"/>
      <c r="LNO103" s="42"/>
      <c r="LNP103" s="42"/>
      <c r="LNQ103" s="42"/>
      <c r="LNR103" s="42"/>
      <c r="LNS103" s="42"/>
      <c r="LNT103" s="42"/>
      <c r="LNU103" s="42"/>
      <c r="LNV103" s="42"/>
      <c r="LNW103" s="42"/>
      <c r="LNX103" s="42"/>
      <c r="LNY103" s="42"/>
      <c r="LNZ103" s="42"/>
      <c r="LOA103" s="43"/>
      <c r="LOB103" s="42"/>
      <c r="LOC103" s="42"/>
      <c r="LOD103" s="42"/>
      <c r="LOE103" s="42"/>
      <c r="LOF103" s="42"/>
      <c r="LOG103" s="42"/>
      <c r="LOH103" s="42"/>
      <c r="LOI103" s="42"/>
      <c r="LOJ103" s="42"/>
      <c r="LOK103" s="42"/>
      <c r="LOL103" s="42"/>
      <c r="LOM103" s="42"/>
      <c r="LON103" s="43"/>
      <c r="LOO103" s="42"/>
      <c r="LOP103" s="42"/>
      <c r="LOQ103" s="42"/>
      <c r="LOR103" s="42"/>
      <c r="LOS103" s="42"/>
      <c r="LOT103" s="42"/>
      <c r="LOU103" s="42"/>
      <c r="LOV103" s="42"/>
      <c r="LOW103" s="42"/>
      <c r="LOX103" s="42"/>
      <c r="LOY103" s="42"/>
      <c r="LOZ103" s="42"/>
      <c r="LPA103" s="43"/>
      <c r="LPB103" s="42"/>
      <c r="LPC103" s="42"/>
      <c r="LPD103" s="42"/>
      <c r="LPE103" s="42"/>
      <c r="LPF103" s="42"/>
      <c r="LPG103" s="42"/>
      <c r="LPH103" s="42"/>
      <c r="LPI103" s="42"/>
      <c r="LPJ103" s="42"/>
      <c r="LPK103" s="42"/>
      <c r="LPL103" s="42"/>
      <c r="LPM103" s="42"/>
      <c r="LPN103" s="43"/>
      <c r="LPO103" s="42"/>
      <c r="LPP103" s="42"/>
      <c r="LPQ103" s="42"/>
      <c r="LPR103" s="42"/>
      <c r="LPS103" s="42"/>
      <c r="LPT103" s="42"/>
      <c r="LPU103" s="42"/>
      <c r="LPV103" s="42"/>
      <c r="LPW103" s="42"/>
      <c r="LPX103" s="42"/>
      <c r="LPY103" s="42"/>
      <c r="LPZ103" s="42"/>
      <c r="LQA103" s="43"/>
      <c r="LQB103" s="42"/>
      <c r="LQC103" s="42"/>
      <c r="LQD103" s="42"/>
      <c r="LQE103" s="42"/>
      <c r="LQF103" s="42"/>
      <c r="LQG103" s="42"/>
      <c r="LQH103" s="42"/>
      <c r="LQI103" s="42"/>
      <c r="LQJ103" s="42"/>
      <c r="LQK103" s="42"/>
      <c r="LQL103" s="42"/>
      <c r="LQM103" s="42"/>
      <c r="LQN103" s="43"/>
      <c r="LQO103" s="42"/>
      <c r="LQP103" s="42"/>
      <c r="LQQ103" s="42"/>
      <c r="LQR103" s="42"/>
      <c r="LQS103" s="42"/>
      <c r="LQT103" s="42"/>
      <c r="LQU103" s="42"/>
      <c r="LQV103" s="42"/>
      <c r="LQW103" s="42"/>
      <c r="LQX103" s="42"/>
      <c r="LQY103" s="42"/>
      <c r="LQZ103" s="42"/>
      <c r="LRA103" s="43"/>
      <c r="LRB103" s="42"/>
      <c r="LRC103" s="42"/>
      <c r="LRD103" s="42"/>
      <c r="LRE103" s="42"/>
      <c r="LRF103" s="42"/>
      <c r="LRG103" s="42"/>
      <c r="LRH103" s="42"/>
      <c r="LRI103" s="42"/>
      <c r="LRJ103" s="42"/>
      <c r="LRK103" s="42"/>
      <c r="LRL103" s="42"/>
      <c r="LRM103" s="42"/>
      <c r="LRN103" s="43"/>
      <c r="LRO103" s="42"/>
      <c r="LRP103" s="42"/>
      <c r="LRQ103" s="42"/>
      <c r="LRR103" s="42"/>
      <c r="LRS103" s="42"/>
      <c r="LRT103" s="42"/>
      <c r="LRU103" s="42"/>
      <c r="LRV103" s="42"/>
      <c r="LRW103" s="42"/>
      <c r="LRX103" s="42"/>
      <c r="LRY103" s="42"/>
      <c r="LRZ103" s="42"/>
      <c r="LSA103" s="43"/>
      <c r="LSB103" s="42"/>
      <c r="LSC103" s="42"/>
      <c r="LSD103" s="42"/>
      <c r="LSE103" s="42"/>
      <c r="LSF103" s="42"/>
      <c r="LSG103" s="42"/>
      <c r="LSH103" s="42"/>
      <c r="LSI103" s="42"/>
      <c r="LSJ103" s="42"/>
      <c r="LSK103" s="42"/>
      <c r="LSL103" s="42"/>
      <c r="LSM103" s="42"/>
      <c r="LSN103" s="43"/>
      <c r="LSO103" s="42"/>
      <c r="LSP103" s="42"/>
      <c r="LSQ103" s="42"/>
      <c r="LSR103" s="42"/>
      <c r="LSS103" s="42"/>
      <c r="LST103" s="42"/>
      <c r="LSU103" s="42"/>
      <c r="LSV103" s="42"/>
      <c r="LSW103" s="42"/>
      <c r="LSX103" s="42"/>
      <c r="LSY103" s="42"/>
      <c r="LSZ103" s="42"/>
      <c r="LTA103" s="43"/>
      <c r="LTB103" s="42"/>
      <c r="LTC103" s="42"/>
      <c r="LTD103" s="42"/>
      <c r="LTE103" s="42"/>
      <c r="LTF103" s="42"/>
      <c r="LTG103" s="42"/>
      <c r="LTH103" s="42"/>
      <c r="LTI103" s="42"/>
      <c r="LTJ103" s="42"/>
      <c r="LTK103" s="42"/>
      <c r="LTL103" s="42"/>
      <c r="LTM103" s="42"/>
      <c r="LTN103" s="43"/>
      <c r="LTO103" s="42"/>
      <c r="LTP103" s="42"/>
      <c r="LTQ103" s="42"/>
      <c r="LTR103" s="42"/>
      <c r="LTS103" s="42"/>
      <c r="LTT103" s="42"/>
      <c r="LTU103" s="42"/>
      <c r="LTV103" s="42"/>
      <c r="LTW103" s="42"/>
      <c r="LTX103" s="42"/>
      <c r="LTY103" s="42"/>
      <c r="LTZ103" s="42"/>
      <c r="LUA103" s="43"/>
      <c r="LUB103" s="42"/>
      <c r="LUC103" s="42"/>
      <c r="LUD103" s="42"/>
      <c r="LUE103" s="42"/>
      <c r="LUF103" s="42"/>
      <c r="LUG103" s="42"/>
      <c r="LUH103" s="42"/>
      <c r="LUI103" s="42"/>
      <c r="LUJ103" s="42"/>
      <c r="LUK103" s="42"/>
      <c r="LUL103" s="42"/>
      <c r="LUM103" s="42"/>
      <c r="LUN103" s="43"/>
      <c r="LUO103" s="42"/>
      <c r="LUP103" s="42"/>
      <c r="LUQ103" s="42"/>
      <c r="LUR103" s="42"/>
      <c r="LUS103" s="42"/>
      <c r="LUT103" s="42"/>
      <c r="LUU103" s="42"/>
      <c r="LUV103" s="42"/>
      <c r="LUW103" s="42"/>
      <c r="LUX103" s="42"/>
      <c r="LUY103" s="42"/>
      <c r="LUZ103" s="42"/>
      <c r="LVA103" s="43"/>
      <c r="LVB103" s="42"/>
      <c r="LVC103" s="42"/>
      <c r="LVD103" s="42"/>
      <c r="LVE103" s="42"/>
      <c r="LVF103" s="42"/>
      <c r="LVG103" s="42"/>
      <c r="LVH103" s="42"/>
      <c r="LVI103" s="42"/>
      <c r="LVJ103" s="42"/>
      <c r="LVK103" s="42"/>
      <c r="LVL103" s="42"/>
      <c r="LVM103" s="42"/>
      <c r="LVN103" s="43"/>
      <c r="LVO103" s="42"/>
      <c r="LVP103" s="42"/>
      <c r="LVQ103" s="42"/>
      <c r="LVR103" s="42"/>
      <c r="LVS103" s="42"/>
      <c r="LVT103" s="42"/>
      <c r="LVU103" s="42"/>
      <c r="LVV103" s="42"/>
      <c r="LVW103" s="42"/>
      <c r="LVX103" s="42"/>
      <c r="LVY103" s="42"/>
      <c r="LVZ103" s="42"/>
      <c r="LWA103" s="43"/>
      <c r="LWB103" s="42"/>
      <c r="LWC103" s="42"/>
      <c r="LWD103" s="42"/>
      <c r="LWE103" s="42"/>
      <c r="LWF103" s="42"/>
      <c r="LWG103" s="42"/>
      <c r="LWH103" s="42"/>
      <c r="LWI103" s="42"/>
      <c r="LWJ103" s="42"/>
      <c r="LWK103" s="42"/>
      <c r="LWL103" s="42"/>
      <c r="LWM103" s="42"/>
      <c r="LWN103" s="43"/>
      <c r="LWO103" s="42"/>
      <c r="LWP103" s="42"/>
      <c r="LWQ103" s="42"/>
      <c r="LWR103" s="42"/>
      <c r="LWS103" s="42"/>
      <c r="LWT103" s="42"/>
      <c r="LWU103" s="42"/>
      <c r="LWV103" s="42"/>
      <c r="LWW103" s="42"/>
      <c r="LWX103" s="42"/>
      <c r="LWY103" s="42"/>
      <c r="LWZ103" s="42"/>
      <c r="LXA103" s="43"/>
      <c r="LXB103" s="42"/>
      <c r="LXC103" s="42"/>
      <c r="LXD103" s="42"/>
      <c r="LXE103" s="42"/>
      <c r="LXF103" s="42"/>
      <c r="LXG103" s="42"/>
      <c r="LXH103" s="42"/>
      <c r="LXI103" s="42"/>
      <c r="LXJ103" s="42"/>
      <c r="LXK103" s="42"/>
      <c r="LXL103" s="42"/>
      <c r="LXM103" s="42"/>
      <c r="LXN103" s="43"/>
      <c r="LXO103" s="42"/>
      <c r="LXP103" s="42"/>
      <c r="LXQ103" s="42"/>
      <c r="LXR103" s="42"/>
      <c r="LXS103" s="42"/>
      <c r="LXT103" s="42"/>
      <c r="LXU103" s="42"/>
      <c r="LXV103" s="42"/>
      <c r="LXW103" s="42"/>
      <c r="LXX103" s="42"/>
      <c r="LXY103" s="42"/>
      <c r="LXZ103" s="42"/>
      <c r="LYA103" s="43"/>
      <c r="LYB103" s="42"/>
      <c r="LYC103" s="42"/>
      <c r="LYD103" s="42"/>
      <c r="LYE103" s="42"/>
      <c r="LYF103" s="42"/>
      <c r="LYG103" s="42"/>
      <c r="LYH103" s="42"/>
      <c r="LYI103" s="42"/>
      <c r="LYJ103" s="42"/>
      <c r="LYK103" s="42"/>
      <c r="LYL103" s="42"/>
      <c r="LYM103" s="42"/>
      <c r="LYN103" s="43"/>
      <c r="LYO103" s="42"/>
      <c r="LYP103" s="42"/>
      <c r="LYQ103" s="42"/>
      <c r="LYR103" s="42"/>
      <c r="LYS103" s="42"/>
      <c r="LYT103" s="42"/>
      <c r="LYU103" s="42"/>
      <c r="LYV103" s="42"/>
      <c r="LYW103" s="42"/>
      <c r="LYX103" s="42"/>
      <c r="LYY103" s="42"/>
      <c r="LYZ103" s="42"/>
      <c r="LZA103" s="43"/>
      <c r="LZB103" s="42"/>
      <c r="LZC103" s="42"/>
      <c r="LZD103" s="42"/>
      <c r="LZE103" s="42"/>
      <c r="LZF103" s="42"/>
      <c r="LZG103" s="42"/>
      <c r="LZH103" s="42"/>
      <c r="LZI103" s="42"/>
      <c r="LZJ103" s="42"/>
      <c r="LZK103" s="42"/>
      <c r="LZL103" s="42"/>
      <c r="LZM103" s="42"/>
      <c r="LZN103" s="43"/>
      <c r="LZO103" s="42"/>
      <c r="LZP103" s="42"/>
      <c r="LZQ103" s="42"/>
      <c r="LZR103" s="42"/>
      <c r="LZS103" s="42"/>
      <c r="LZT103" s="42"/>
      <c r="LZU103" s="42"/>
      <c r="LZV103" s="42"/>
      <c r="LZW103" s="42"/>
      <c r="LZX103" s="42"/>
      <c r="LZY103" s="42"/>
      <c r="LZZ103" s="42"/>
      <c r="MAA103" s="43"/>
      <c r="MAB103" s="42"/>
      <c r="MAC103" s="42"/>
      <c r="MAD103" s="42"/>
      <c r="MAE103" s="42"/>
      <c r="MAF103" s="42"/>
      <c r="MAG103" s="42"/>
      <c r="MAH103" s="42"/>
      <c r="MAI103" s="42"/>
      <c r="MAJ103" s="42"/>
      <c r="MAK103" s="42"/>
      <c r="MAL103" s="42"/>
      <c r="MAM103" s="42"/>
      <c r="MAN103" s="43"/>
      <c r="MAO103" s="42"/>
      <c r="MAP103" s="42"/>
      <c r="MAQ103" s="42"/>
      <c r="MAR103" s="42"/>
      <c r="MAS103" s="42"/>
      <c r="MAT103" s="42"/>
      <c r="MAU103" s="42"/>
      <c r="MAV103" s="42"/>
      <c r="MAW103" s="42"/>
      <c r="MAX103" s="42"/>
      <c r="MAY103" s="42"/>
      <c r="MAZ103" s="42"/>
      <c r="MBA103" s="43"/>
      <c r="MBB103" s="42"/>
      <c r="MBC103" s="42"/>
      <c r="MBD103" s="42"/>
      <c r="MBE103" s="42"/>
      <c r="MBF103" s="42"/>
      <c r="MBG103" s="42"/>
      <c r="MBH103" s="42"/>
      <c r="MBI103" s="42"/>
      <c r="MBJ103" s="42"/>
      <c r="MBK103" s="42"/>
      <c r="MBL103" s="42"/>
      <c r="MBM103" s="42"/>
      <c r="MBN103" s="43"/>
      <c r="MBO103" s="42"/>
      <c r="MBP103" s="42"/>
      <c r="MBQ103" s="42"/>
      <c r="MBR103" s="42"/>
      <c r="MBS103" s="42"/>
      <c r="MBT103" s="42"/>
      <c r="MBU103" s="42"/>
      <c r="MBV103" s="42"/>
      <c r="MBW103" s="42"/>
      <c r="MBX103" s="42"/>
      <c r="MBY103" s="42"/>
      <c r="MBZ103" s="42"/>
      <c r="MCA103" s="43"/>
      <c r="MCB103" s="42"/>
      <c r="MCC103" s="42"/>
      <c r="MCD103" s="42"/>
      <c r="MCE103" s="42"/>
      <c r="MCF103" s="42"/>
      <c r="MCG103" s="42"/>
      <c r="MCH103" s="42"/>
      <c r="MCI103" s="42"/>
      <c r="MCJ103" s="42"/>
      <c r="MCK103" s="42"/>
      <c r="MCL103" s="42"/>
      <c r="MCM103" s="42"/>
      <c r="MCN103" s="43"/>
      <c r="MCO103" s="42"/>
      <c r="MCP103" s="42"/>
      <c r="MCQ103" s="42"/>
      <c r="MCR103" s="42"/>
      <c r="MCS103" s="42"/>
      <c r="MCT103" s="42"/>
      <c r="MCU103" s="42"/>
      <c r="MCV103" s="42"/>
      <c r="MCW103" s="42"/>
      <c r="MCX103" s="42"/>
      <c r="MCY103" s="42"/>
      <c r="MCZ103" s="42"/>
      <c r="MDA103" s="43"/>
      <c r="MDB103" s="42"/>
      <c r="MDC103" s="42"/>
      <c r="MDD103" s="42"/>
      <c r="MDE103" s="42"/>
      <c r="MDF103" s="42"/>
      <c r="MDG103" s="42"/>
      <c r="MDH103" s="42"/>
      <c r="MDI103" s="42"/>
      <c r="MDJ103" s="42"/>
      <c r="MDK103" s="42"/>
      <c r="MDL103" s="42"/>
      <c r="MDM103" s="42"/>
      <c r="MDN103" s="43"/>
      <c r="MDO103" s="42"/>
      <c r="MDP103" s="42"/>
      <c r="MDQ103" s="42"/>
      <c r="MDR103" s="42"/>
      <c r="MDS103" s="42"/>
      <c r="MDT103" s="42"/>
      <c r="MDU103" s="42"/>
      <c r="MDV103" s="42"/>
      <c r="MDW103" s="42"/>
      <c r="MDX103" s="42"/>
      <c r="MDY103" s="42"/>
      <c r="MDZ103" s="42"/>
      <c r="MEA103" s="43"/>
      <c r="MEB103" s="42"/>
      <c r="MEC103" s="42"/>
      <c r="MED103" s="42"/>
      <c r="MEE103" s="42"/>
      <c r="MEF103" s="42"/>
      <c r="MEG103" s="42"/>
      <c r="MEH103" s="42"/>
      <c r="MEI103" s="42"/>
      <c r="MEJ103" s="42"/>
      <c r="MEK103" s="42"/>
      <c r="MEL103" s="42"/>
      <c r="MEM103" s="42"/>
      <c r="MEN103" s="43"/>
      <c r="MEO103" s="42"/>
      <c r="MEP103" s="42"/>
      <c r="MEQ103" s="42"/>
      <c r="MER103" s="42"/>
      <c r="MES103" s="42"/>
      <c r="MET103" s="42"/>
      <c r="MEU103" s="42"/>
      <c r="MEV103" s="42"/>
      <c r="MEW103" s="42"/>
      <c r="MEX103" s="42"/>
      <c r="MEY103" s="42"/>
      <c r="MEZ103" s="42"/>
      <c r="MFA103" s="43"/>
      <c r="MFB103" s="42"/>
      <c r="MFC103" s="42"/>
      <c r="MFD103" s="42"/>
      <c r="MFE103" s="42"/>
      <c r="MFF103" s="42"/>
      <c r="MFG103" s="42"/>
      <c r="MFH103" s="42"/>
      <c r="MFI103" s="42"/>
      <c r="MFJ103" s="42"/>
      <c r="MFK103" s="42"/>
      <c r="MFL103" s="42"/>
      <c r="MFM103" s="42"/>
      <c r="MFN103" s="43"/>
      <c r="MFO103" s="42"/>
      <c r="MFP103" s="42"/>
      <c r="MFQ103" s="42"/>
      <c r="MFR103" s="42"/>
      <c r="MFS103" s="42"/>
      <c r="MFT103" s="42"/>
      <c r="MFU103" s="42"/>
      <c r="MFV103" s="42"/>
      <c r="MFW103" s="42"/>
      <c r="MFX103" s="42"/>
      <c r="MFY103" s="42"/>
      <c r="MFZ103" s="42"/>
      <c r="MGA103" s="43"/>
      <c r="MGB103" s="42"/>
      <c r="MGC103" s="42"/>
      <c r="MGD103" s="42"/>
      <c r="MGE103" s="42"/>
      <c r="MGF103" s="42"/>
      <c r="MGG103" s="42"/>
      <c r="MGH103" s="42"/>
      <c r="MGI103" s="42"/>
      <c r="MGJ103" s="42"/>
      <c r="MGK103" s="42"/>
      <c r="MGL103" s="42"/>
      <c r="MGM103" s="42"/>
      <c r="MGN103" s="43"/>
      <c r="MGO103" s="42"/>
      <c r="MGP103" s="42"/>
      <c r="MGQ103" s="42"/>
      <c r="MGR103" s="42"/>
      <c r="MGS103" s="42"/>
      <c r="MGT103" s="42"/>
      <c r="MGU103" s="42"/>
      <c r="MGV103" s="42"/>
      <c r="MGW103" s="42"/>
      <c r="MGX103" s="42"/>
      <c r="MGY103" s="42"/>
      <c r="MGZ103" s="42"/>
      <c r="MHA103" s="43"/>
      <c r="MHB103" s="42"/>
      <c r="MHC103" s="42"/>
      <c r="MHD103" s="42"/>
      <c r="MHE103" s="42"/>
      <c r="MHF103" s="42"/>
      <c r="MHG103" s="42"/>
      <c r="MHH103" s="42"/>
      <c r="MHI103" s="42"/>
      <c r="MHJ103" s="42"/>
      <c r="MHK103" s="42"/>
      <c r="MHL103" s="42"/>
      <c r="MHM103" s="42"/>
      <c r="MHN103" s="43"/>
      <c r="MHO103" s="42"/>
      <c r="MHP103" s="42"/>
      <c r="MHQ103" s="42"/>
      <c r="MHR103" s="42"/>
      <c r="MHS103" s="42"/>
      <c r="MHT103" s="42"/>
      <c r="MHU103" s="42"/>
      <c r="MHV103" s="42"/>
      <c r="MHW103" s="42"/>
      <c r="MHX103" s="42"/>
      <c r="MHY103" s="42"/>
      <c r="MHZ103" s="42"/>
      <c r="MIA103" s="43"/>
      <c r="MIB103" s="42"/>
      <c r="MIC103" s="42"/>
      <c r="MID103" s="42"/>
      <c r="MIE103" s="42"/>
      <c r="MIF103" s="42"/>
      <c r="MIG103" s="42"/>
      <c r="MIH103" s="42"/>
      <c r="MII103" s="42"/>
      <c r="MIJ103" s="42"/>
      <c r="MIK103" s="42"/>
      <c r="MIL103" s="42"/>
      <c r="MIM103" s="42"/>
      <c r="MIN103" s="43"/>
      <c r="MIO103" s="42"/>
      <c r="MIP103" s="42"/>
      <c r="MIQ103" s="42"/>
      <c r="MIR103" s="42"/>
      <c r="MIS103" s="42"/>
      <c r="MIT103" s="42"/>
      <c r="MIU103" s="42"/>
      <c r="MIV103" s="42"/>
      <c r="MIW103" s="42"/>
      <c r="MIX103" s="42"/>
      <c r="MIY103" s="42"/>
      <c r="MIZ103" s="42"/>
      <c r="MJA103" s="43"/>
      <c r="MJB103" s="42"/>
      <c r="MJC103" s="42"/>
      <c r="MJD103" s="42"/>
      <c r="MJE103" s="42"/>
      <c r="MJF103" s="42"/>
      <c r="MJG103" s="42"/>
      <c r="MJH103" s="42"/>
      <c r="MJI103" s="42"/>
      <c r="MJJ103" s="42"/>
      <c r="MJK103" s="42"/>
      <c r="MJL103" s="42"/>
      <c r="MJM103" s="42"/>
      <c r="MJN103" s="43"/>
      <c r="MJO103" s="42"/>
      <c r="MJP103" s="42"/>
      <c r="MJQ103" s="42"/>
      <c r="MJR103" s="42"/>
      <c r="MJS103" s="42"/>
      <c r="MJT103" s="42"/>
      <c r="MJU103" s="42"/>
      <c r="MJV103" s="42"/>
      <c r="MJW103" s="42"/>
      <c r="MJX103" s="42"/>
      <c r="MJY103" s="42"/>
      <c r="MJZ103" s="42"/>
      <c r="MKA103" s="43"/>
      <c r="MKB103" s="42"/>
      <c r="MKC103" s="42"/>
      <c r="MKD103" s="42"/>
      <c r="MKE103" s="42"/>
      <c r="MKF103" s="42"/>
      <c r="MKG103" s="42"/>
      <c r="MKH103" s="42"/>
      <c r="MKI103" s="42"/>
      <c r="MKJ103" s="42"/>
      <c r="MKK103" s="42"/>
      <c r="MKL103" s="42"/>
      <c r="MKM103" s="42"/>
      <c r="MKN103" s="43"/>
      <c r="MKO103" s="42"/>
      <c r="MKP103" s="42"/>
      <c r="MKQ103" s="42"/>
      <c r="MKR103" s="42"/>
      <c r="MKS103" s="42"/>
      <c r="MKT103" s="42"/>
      <c r="MKU103" s="42"/>
      <c r="MKV103" s="42"/>
      <c r="MKW103" s="42"/>
      <c r="MKX103" s="42"/>
      <c r="MKY103" s="42"/>
      <c r="MKZ103" s="42"/>
      <c r="MLA103" s="43"/>
      <c r="MLB103" s="42"/>
      <c r="MLC103" s="42"/>
      <c r="MLD103" s="42"/>
      <c r="MLE103" s="42"/>
      <c r="MLF103" s="42"/>
      <c r="MLG103" s="42"/>
      <c r="MLH103" s="42"/>
      <c r="MLI103" s="42"/>
      <c r="MLJ103" s="42"/>
      <c r="MLK103" s="42"/>
      <c r="MLL103" s="42"/>
      <c r="MLM103" s="42"/>
      <c r="MLN103" s="43"/>
      <c r="MLO103" s="42"/>
      <c r="MLP103" s="42"/>
      <c r="MLQ103" s="42"/>
      <c r="MLR103" s="42"/>
      <c r="MLS103" s="42"/>
      <c r="MLT103" s="42"/>
      <c r="MLU103" s="42"/>
      <c r="MLV103" s="42"/>
      <c r="MLW103" s="42"/>
      <c r="MLX103" s="42"/>
      <c r="MLY103" s="42"/>
      <c r="MLZ103" s="42"/>
      <c r="MMA103" s="43"/>
      <c r="MMB103" s="42"/>
      <c r="MMC103" s="42"/>
      <c r="MMD103" s="42"/>
      <c r="MME103" s="42"/>
      <c r="MMF103" s="42"/>
      <c r="MMG103" s="42"/>
      <c r="MMH103" s="42"/>
      <c r="MMI103" s="42"/>
      <c r="MMJ103" s="42"/>
      <c r="MMK103" s="42"/>
      <c r="MML103" s="42"/>
      <c r="MMM103" s="42"/>
      <c r="MMN103" s="43"/>
      <c r="MMO103" s="42"/>
      <c r="MMP103" s="42"/>
      <c r="MMQ103" s="42"/>
      <c r="MMR103" s="42"/>
      <c r="MMS103" s="42"/>
      <c r="MMT103" s="42"/>
      <c r="MMU103" s="42"/>
      <c r="MMV103" s="42"/>
      <c r="MMW103" s="42"/>
      <c r="MMX103" s="42"/>
      <c r="MMY103" s="42"/>
      <c r="MMZ103" s="42"/>
      <c r="MNA103" s="43"/>
      <c r="MNB103" s="42"/>
      <c r="MNC103" s="42"/>
      <c r="MND103" s="42"/>
      <c r="MNE103" s="42"/>
      <c r="MNF103" s="42"/>
      <c r="MNG103" s="42"/>
      <c r="MNH103" s="42"/>
      <c r="MNI103" s="42"/>
      <c r="MNJ103" s="42"/>
      <c r="MNK103" s="42"/>
      <c r="MNL103" s="42"/>
      <c r="MNM103" s="42"/>
      <c r="MNN103" s="43"/>
      <c r="MNO103" s="42"/>
      <c r="MNP103" s="42"/>
      <c r="MNQ103" s="42"/>
      <c r="MNR103" s="42"/>
      <c r="MNS103" s="42"/>
      <c r="MNT103" s="42"/>
      <c r="MNU103" s="42"/>
      <c r="MNV103" s="42"/>
      <c r="MNW103" s="42"/>
      <c r="MNX103" s="42"/>
      <c r="MNY103" s="42"/>
      <c r="MNZ103" s="42"/>
      <c r="MOA103" s="43"/>
      <c r="MOB103" s="42"/>
      <c r="MOC103" s="42"/>
      <c r="MOD103" s="42"/>
      <c r="MOE103" s="42"/>
      <c r="MOF103" s="42"/>
      <c r="MOG103" s="42"/>
      <c r="MOH103" s="42"/>
      <c r="MOI103" s="42"/>
      <c r="MOJ103" s="42"/>
      <c r="MOK103" s="42"/>
      <c r="MOL103" s="42"/>
      <c r="MOM103" s="42"/>
      <c r="MON103" s="43"/>
      <c r="MOO103" s="42"/>
      <c r="MOP103" s="42"/>
      <c r="MOQ103" s="42"/>
      <c r="MOR103" s="42"/>
      <c r="MOS103" s="42"/>
      <c r="MOT103" s="42"/>
      <c r="MOU103" s="42"/>
      <c r="MOV103" s="42"/>
      <c r="MOW103" s="42"/>
      <c r="MOX103" s="42"/>
      <c r="MOY103" s="42"/>
      <c r="MOZ103" s="42"/>
      <c r="MPA103" s="43"/>
      <c r="MPB103" s="42"/>
      <c r="MPC103" s="42"/>
      <c r="MPD103" s="42"/>
      <c r="MPE103" s="42"/>
      <c r="MPF103" s="42"/>
      <c r="MPG103" s="42"/>
      <c r="MPH103" s="42"/>
      <c r="MPI103" s="42"/>
      <c r="MPJ103" s="42"/>
      <c r="MPK103" s="42"/>
      <c r="MPL103" s="42"/>
      <c r="MPM103" s="42"/>
      <c r="MPN103" s="43"/>
      <c r="MPO103" s="42"/>
      <c r="MPP103" s="42"/>
      <c r="MPQ103" s="42"/>
      <c r="MPR103" s="42"/>
      <c r="MPS103" s="42"/>
      <c r="MPT103" s="42"/>
      <c r="MPU103" s="42"/>
      <c r="MPV103" s="42"/>
      <c r="MPW103" s="42"/>
      <c r="MPX103" s="42"/>
      <c r="MPY103" s="42"/>
      <c r="MPZ103" s="42"/>
      <c r="MQA103" s="43"/>
      <c r="MQB103" s="42"/>
      <c r="MQC103" s="42"/>
      <c r="MQD103" s="42"/>
      <c r="MQE103" s="42"/>
      <c r="MQF103" s="42"/>
      <c r="MQG103" s="42"/>
      <c r="MQH103" s="42"/>
      <c r="MQI103" s="42"/>
      <c r="MQJ103" s="42"/>
      <c r="MQK103" s="42"/>
      <c r="MQL103" s="42"/>
      <c r="MQM103" s="42"/>
      <c r="MQN103" s="43"/>
      <c r="MQO103" s="42"/>
      <c r="MQP103" s="42"/>
      <c r="MQQ103" s="42"/>
      <c r="MQR103" s="42"/>
      <c r="MQS103" s="42"/>
      <c r="MQT103" s="42"/>
      <c r="MQU103" s="42"/>
      <c r="MQV103" s="42"/>
      <c r="MQW103" s="42"/>
      <c r="MQX103" s="42"/>
      <c r="MQY103" s="42"/>
      <c r="MQZ103" s="42"/>
      <c r="MRA103" s="43"/>
      <c r="MRB103" s="42"/>
      <c r="MRC103" s="42"/>
      <c r="MRD103" s="42"/>
      <c r="MRE103" s="42"/>
      <c r="MRF103" s="42"/>
      <c r="MRG103" s="42"/>
      <c r="MRH103" s="42"/>
      <c r="MRI103" s="42"/>
      <c r="MRJ103" s="42"/>
      <c r="MRK103" s="42"/>
      <c r="MRL103" s="42"/>
      <c r="MRM103" s="42"/>
      <c r="MRN103" s="43"/>
      <c r="MRO103" s="42"/>
      <c r="MRP103" s="42"/>
      <c r="MRQ103" s="42"/>
      <c r="MRR103" s="42"/>
      <c r="MRS103" s="42"/>
      <c r="MRT103" s="42"/>
      <c r="MRU103" s="42"/>
      <c r="MRV103" s="42"/>
      <c r="MRW103" s="42"/>
      <c r="MRX103" s="42"/>
      <c r="MRY103" s="42"/>
      <c r="MRZ103" s="42"/>
      <c r="MSA103" s="43"/>
      <c r="MSB103" s="42"/>
      <c r="MSC103" s="42"/>
      <c r="MSD103" s="42"/>
      <c r="MSE103" s="42"/>
      <c r="MSF103" s="42"/>
      <c r="MSG103" s="42"/>
      <c r="MSH103" s="42"/>
      <c r="MSI103" s="42"/>
      <c r="MSJ103" s="42"/>
      <c r="MSK103" s="42"/>
      <c r="MSL103" s="42"/>
      <c r="MSM103" s="42"/>
      <c r="MSN103" s="43"/>
      <c r="MSO103" s="42"/>
      <c r="MSP103" s="42"/>
      <c r="MSQ103" s="42"/>
      <c r="MSR103" s="42"/>
      <c r="MSS103" s="42"/>
      <c r="MST103" s="42"/>
      <c r="MSU103" s="42"/>
      <c r="MSV103" s="42"/>
      <c r="MSW103" s="42"/>
      <c r="MSX103" s="42"/>
      <c r="MSY103" s="42"/>
      <c r="MSZ103" s="42"/>
      <c r="MTA103" s="43"/>
      <c r="MTB103" s="42"/>
      <c r="MTC103" s="42"/>
      <c r="MTD103" s="42"/>
      <c r="MTE103" s="42"/>
      <c r="MTF103" s="42"/>
      <c r="MTG103" s="42"/>
      <c r="MTH103" s="42"/>
      <c r="MTI103" s="42"/>
      <c r="MTJ103" s="42"/>
      <c r="MTK103" s="42"/>
      <c r="MTL103" s="42"/>
      <c r="MTM103" s="42"/>
      <c r="MTN103" s="43"/>
      <c r="MTO103" s="42"/>
      <c r="MTP103" s="42"/>
      <c r="MTQ103" s="42"/>
      <c r="MTR103" s="42"/>
      <c r="MTS103" s="42"/>
      <c r="MTT103" s="42"/>
      <c r="MTU103" s="42"/>
      <c r="MTV103" s="42"/>
      <c r="MTW103" s="42"/>
      <c r="MTX103" s="42"/>
      <c r="MTY103" s="42"/>
      <c r="MTZ103" s="42"/>
      <c r="MUA103" s="43"/>
      <c r="MUB103" s="42"/>
      <c r="MUC103" s="42"/>
      <c r="MUD103" s="42"/>
      <c r="MUE103" s="42"/>
      <c r="MUF103" s="42"/>
      <c r="MUG103" s="42"/>
      <c r="MUH103" s="42"/>
      <c r="MUI103" s="42"/>
      <c r="MUJ103" s="42"/>
      <c r="MUK103" s="42"/>
      <c r="MUL103" s="42"/>
      <c r="MUM103" s="42"/>
      <c r="MUN103" s="43"/>
      <c r="MUO103" s="42"/>
      <c r="MUP103" s="42"/>
      <c r="MUQ103" s="42"/>
      <c r="MUR103" s="42"/>
      <c r="MUS103" s="42"/>
      <c r="MUT103" s="42"/>
      <c r="MUU103" s="42"/>
      <c r="MUV103" s="42"/>
      <c r="MUW103" s="42"/>
      <c r="MUX103" s="42"/>
      <c r="MUY103" s="42"/>
      <c r="MUZ103" s="42"/>
      <c r="MVA103" s="43"/>
      <c r="MVB103" s="42"/>
      <c r="MVC103" s="42"/>
      <c r="MVD103" s="42"/>
      <c r="MVE103" s="42"/>
      <c r="MVF103" s="42"/>
      <c r="MVG103" s="42"/>
      <c r="MVH103" s="42"/>
      <c r="MVI103" s="42"/>
      <c r="MVJ103" s="42"/>
      <c r="MVK103" s="42"/>
      <c r="MVL103" s="42"/>
      <c r="MVM103" s="42"/>
      <c r="MVN103" s="43"/>
      <c r="MVO103" s="42"/>
      <c r="MVP103" s="42"/>
      <c r="MVQ103" s="42"/>
      <c r="MVR103" s="42"/>
      <c r="MVS103" s="42"/>
      <c r="MVT103" s="42"/>
      <c r="MVU103" s="42"/>
      <c r="MVV103" s="42"/>
      <c r="MVW103" s="42"/>
      <c r="MVX103" s="42"/>
      <c r="MVY103" s="42"/>
      <c r="MVZ103" s="42"/>
      <c r="MWA103" s="43"/>
      <c r="MWB103" s="42"/>
      <c r="MWC103" s="42"/>
      <c r="MWD103" s="42"/>
      <c r="MWE103" s="42"/>
      <c r="MWF103" s="42"/>
      <c r="MWG103" s="42"/>
      <c r="MWH103" s="42"/>
      <c r="MWI103" s="42"/>
      <c r="MWJ103" s="42"/>
      <c r="MWK103" s="42"/>
      <c r="MWL103" s="42"/>
      <c r="MWM103" s="42"/>
      <c r="MWN103" s="43"/>
      <c r="MWO103" s="42"/>
      <c r="MWP103" s="42"/>
      <c r="MWQ103" s="42"/>
      <c r="MWR103" s="42"/>
      <c r="MWS103" s="42"/>
      <c r="MWT103" s="42"/>
      <c r="MWU103" s="42"/>
      <c r="MWV103" s="42"/>
      <c r="MWW103" s="42"/>
      <c r="MWX103" s="42"/>
      <c r="MWY103" s="42"/>
      <c r="MWZ103" s="42"/>
      <c r="MXA103" s="43"/>
      <c r="MXB103" s="42"/>
      <c r="MXC103" s="42"/>
      <c r="MXD103" s="42"/>
      <c r="MXE103" s="42"/>
      <c r="MXF103" s="42"/>
      <c r="MXG103" s="42"/>
      <c r="MXH103" s="42"/>
      <c r="MXI103" s="42"/>
      <c r="MXJ103" s="42"/>
      <c r="MXK103" s="42"/>
      <c r="MXL103" s="42"/>
      <c r="MXM103" s="42"/>
      <c r="MXN103" s="43"/>
      <c r="MXO103" s="42"/>
      <c r="MXP103" s="42"/>
      <c r="MXQ103" s="42"/>
      <c r="MXR103" s="42"/>
      <c r="MXS103" s="42"/>
      <c r="MXT103" s="42"/>
      <c r="MXU103" s="42"/>
      <c r="MXV103" s="42"/>
      <c r="MXW103" s="42"/>
      <c r="MXX103" s="42"/>
      <c r="MXY103" s="42"/>
      <c r="MXZ103" s="42"/>
      <c r="MYA103" s="43"/>
      <c r="MYB103" s="42"/>
      <c r="MYC103" s="42"/>
      <c r="MYD103" s="42"/>
      <c r="MYE103" s="42"/>
      <c r="MYF103" s="42"/>
      <c r="MYG103" s="42"/>
      <c r="MYH103" s="42"/>
      <c r="MYI103" s="42"/>
      <c r="MYJ103" s="42"/>
      <c r="MYK103" s="42"/>
      <c r="MYL103" s="42"/>
      <c r="MYM103" s="42"/>
      <c r="MYN103" s="43"/>
      <c r="MYO103" s="42"/>
      <c r="MYP103" s="42"/>
      <c r="MYQ103" s="42"/>
      <c r="MYR103" s="42"/>
      <c r="MYS103" s="42"/>
      <c r="MYT103" s="42"/>
      <c r="MYU103" s="42"/>
      <c r="MYV103" s="42"/>
      <c r="MYW103" s="42"/>
      <c r="MYX103" s="42"/>
      <c r="MYY103" s="42"/>
      <c r="MYZ103" s="42"/>
      <c r="MZA103" s="43"/>
      <c r="MZB103" s="42"/>
      <c r="MZC103" s="42"/>
      <c r="MZD103" s="42"/>
      <c r="MZE103" s="42"/>
      <c r="MZF103" s="42"/>
      <c r="MZG103" s="42"/>
      <c r="MZH103" s="42"/>
      <c r="MZI103" s="42"/>
      <c r="MZJ103" s="42"/>
      <c r="MZK103" s="42"/>
      <c r="MZL103" s="42"/>
      <c r="MZM103" s="42"/>
      <c r="MZN103" s="43"/>
      <c r="MZO103" s="42"/>
      <c r="MZP103" s="42"/>
      <c r="MZQ103" s="42"/>
      <c r="MZR103" s="42"/>
      <c r="MZS103" s="42"/>
      <c r="MZT103" s="42"/>
      <c r="MZU103" s="42"/>
      <c r="MZV103" s="42"/>
      <c r="MZW103" s="42"/>
      <c r="MZX103" s="42"/>
      <c r="MZY103" s="42"/>
      <c r="MZZ103" s="42"/>
      <c r="NAA103" s="43"/>
      <c r="NAB103" s="42"/>
      <c r="NAC103" s="42"/>
      <c r="NAD103" s="42"/>
      <c r="NAE103" s="42"/>
      <c r="NAF103" s="42"/>
      <c r="NAG103" s="42"/>
      <c r="NAH103" s="42"/>
      <c r="NAI103" s="42"/>
      <c r="NAJ103" s="42"/>
      <c r="NAK103" s="42"/>
      <c r="NAL103" s="42"/>
      <c r="NAM103" s="42"/>
      <c r="NAN103" s="43"/>
      <c r="NAO103" s="42"/>
      <c r="NAP103" s="42"/>
      <c r="NAQ103" s="42"/>
      <c r="NAR103" s="42"/>
      <c r="NAS103" s="42"/>
      <c r="NAT103" s="42"/>
      <c r="NAU103" s="42"/>
      <c r="NAV103" s="42"/>
      <c r="NAW103" s="42"/>
      <c r="NAX103" s="42"/>
      <c r="NAY103" s="42"/>
      <c r="NAZ103" s="42"/>
      <c r="NBA103" s="43"/>
      <c r="NBB103" s="42"/>
      <c r="NBC103" s="42"/>
      <c r="NBD103" s="42"/>
      <c r="NBE103" s="42"/>
      <c r="NBF103" s="42"/>
      <c r="NBG103" s="42"/>
      <c r="NBH103" s="42"/>
      <c r="NBI103" s="42"/>
      <c r="NBJ103" s="42"/>
      <c r="NBK103" s="42"/>
      <c r="NBL103" s="42"/>
      <c r="NBM103" s="42"/>
      <c r="NBN103" s="43"/>
      <c r="NBO103" s="42"/>
      <c r="NBP103" s="42"/>
      <c r="NBQ103" s="42"/>
      <c r="NBR103" s="42"/>
      <c r="NBS103" s="42"/>
      <c r="NBT103" s="42"/>
      <c r="NBU103" s="42"/>
      <c r="NBV103" s="42"/>
      <c r="NBW103" s="42"/>
      <c r="NBX103" s="42"/>
      <c r="NBY103" s="42"/>
      <c r="NBZ103" s="42"/>
      <c r="NCA103" s="43"/>
      <c r="NCB103" s="42"/>
      <c r="NCC103" s="42"/>
      <c r="NCD103" s="42"/>
      <c r="NCE103" s="42"/>
      <c r="NCF103" s="42"/>
      <c r="NCG103" s="42"/>
      <c r="NCH103" s="42"/>
      <c r="NCI103" s="42"/>
      <c r="NCJ103" s="42"/>
      <c r="NCK103" s="42"/>
      <c r="NCL103" s="42"/>
      <c r="NCM103" s="42"/>
      <c r="NCN103" s="43"/>
      <c r="NCO103" s="42"/>
      <c r="NCP103" s="42"/>
      <c r="NCQ103" s="42"/>
      <c r="NCR103" s="42"/>
      <c r="NCS103" s="42"/>
      <c r="NCT103" s="42"/>
      <c r="NCU103" s="42"/>
      <c r="NCV103" s="42"/>
      <c r="NCW103" s="42"/>
      <c r="NCX103" s="42"/>
      <c r="NCY103" s="42"/>
      <c r="NCZ103" s="42"/>
      <c r="NDA103" s="43"/>
      <c r="NDB103" s="42"/>
      <c r="NDC103" s="42"/>
      <c r="NDD103" s="42"/>
      <c r="NDE103" s="42"/>
      <c r="NDF103" s="42"/>
      <c r="NDG103" s="42"/>
      <c r="NDH103" s="42"/>
      <c r="NDI103" s="42"/>
      <c r="NDJ103" s="42"/>
      <c r="NDK103" s="42"/>
      <c r="NDL103" s="42"/>
      <c r="NDM103" s="42"/>
      <c r="NDN103" s="43"/>
      <c r="NDO103" s="42"/>
      <c r="NDP103" s="42"/>
      <c r="NDQ103" s="42"/>
      <c r="NDR103" s="42"/>
      <c r="NDS103" s="42"/>
      <c r="NDT103" s="42"/>
      <c r="NDU103" s="42"/>
      <c r="NDV103" s="42"/>
      <c r="NDW103" s="42"/>
      <c r="NDX103" s="42"/>
      <c r="NDY103" s="42"/>
      <c r="NDZ103" s="42"/>
      <c r="NEA103" s="43"/>
      <c r="NEB103" s="42"/>
      <c r="NEC103" s="42"/>
      <c r="NED103" s="42"/>
      <c r="NEE103" s="42"/>
      <c r="NEF103" s="42"/>
      <c r="NEG103" s="42"/>
      <c r="NEH103" s="42"/>
      <c r="NEI103" s="42"/>
      <c r="NEJ103" s="42"/>
      <c r="NEK103" s="42"/>
      <c r="NEL103" s="42"/>
      <c r="NEM103" s="42"/>
      <c r="NEN103" s="43"/>
      <c r="NEO103" s="42"/>
      <c r="NEP103" s="42"/>
      <c r="NEQ103" s="42"/>
      <c r="NER103" s="42"/>
      <c r="NES103" s="42"/>
      <c r="NET103" s="42"/>
      <c r="NEU103" s="42"/>
      <c r="NEV103" s="42"/>
      <c r="NEW103" s="42"/>
      <c r="NEX103" s="42"/>
      <c r="NEY103" s="42"/>
      <c r="NEZ103" s="42"/>
      <c r="NFA103" s="43"/>
      <c r="NFB103" s="42"/>
      <c r="NFC103" s="42"/>
      <c r="NFD103" s="42"/>
      <c r="NFE103" s="42"/>
      <c r="NFF103" s="42"/>
      <c r="NFG103" s="42"/>
      <c r="NFH103" s="42"/>
      <c r="NFI103" s="42"/>
      <c r="NFJ103" s="42"/>
      <c r="NFK103" s="42"/>
      <c r="NFL103" s="42"/>
      <c r="NFM103" s="42"/>
      <c r="NFN103" s="43"/>
      <c r="NFO103" s="42"/>
      <c r="NFP103" s="42"/>
      <c r="NFQ103" s="42"/>
      <c r="NFR103" s="42"/>
      <c r="NFS103" s="42"/>
      <c r="NFT103" s="42"/>
      <c r="NFU103" s="42"/>
      <c r="NFV103" s="42"/>
      <c r="NFW103" s="42"/>
      <c r="NFX103" s="42"/>
      <c r="NFY103" s="42"/>
      <c r="NFZ103" s="42"/>
      <c r="NGA103" s="43"/>
      <c r="NGB103" s="42"/>
      <c r="NGC103" s="42"/>
      <c r="NGD103" s="42"/>
      <c r="NGE103" s="42"/>
      <c r="NGF103" s="42"/>
      <c r="NGG103" s="42"/>
      <c r="NGH103" s="42"/>
      <c r="NGI103" s="42"/>
      <c r="NGJ103" s="42"/>
      <c r="NGK103" s="42"/>
      <c r="NGL103" s="42"/>
      <c r="NGM103" s="42"/>
      <c r="NGN103" s="43"/>
      <c r="NGO103" s="42"/>
      <c r="NGP103" s="42"/>
      <c r="NGQ103" s="42"/>
      <c r="NGR103" s="42"/>
      <c r="NGS103" s="42"/>
      <c r="NGT103" s="42"/>
      <c r="NGU103" s="42"/>
      <c r="NGV103" s="42"/>
      <c r="NGW103" s="42"/>
      <c r="NGX103" s="42"/>
      <c r="NGY103" s="42"/>
      <c r="NGZ103" s="42"/>
      <c r="NHA103" s="43"/>
      <c r="NHB103" s="42"/>
      <c r="NHC103" s="42"/>
      <c r="NHD103" s="42"/>
      <c r="NHE103" s="42"/>
      <c r="NHF103" s="42"/>
      <c r="NHG103" s="42"/>
      <c r="NHH103" s="42"/>
      <c r="NHI103" s="42"/>
      <c r="NHJ103" s="42"/>
      <c r="NHK103" s="42"/>
      <c r="NHL103" s="42"/>
      <c r="NHM103" s="42"/>
      <c r="NHN103" s="43"/>
      <c r="NHO103" s="42"/>
      <c r="NHP103" s="42"/>
      <c r="NHQ103" s="42"/>
      <c r="NHR103" s="42"/>
      <c r="NHS103" s="42"/>
      <c r="NHT103" s="42"/>
      <c r="NHU103" s="42"/>
      <c r="NHV103" s="42"/>
      <c r="NHW103" s="42"/>
      <c r="NHX103" s="42"/>
      <c r="NHY103" s="42"/>
      <c r="NHZ103" s="42"/>
      <c r="NIA103" s="43"/>
      <c r="NIB103" s="42"/>
      <c r="NIC103" s="42"/>
      <c r="NID103" s="42"/>
      <c r="NIE103" s="42"/>
      <c r="NIF103" s="42"/>
      <c r="NIG103" s="42"/>
      <c r="NIH103" s="42"/>
      <c r="NII103" s="42"/>
      <c r="NIJ103" s="42"/>
      <c r="NIK103" s="42"/>
      <c r="NIL103" s="42"/>
      <c r="NIM103" s="42"/>
      <c r="NIN103" s="43"/>
      <c r="NIO103" s="42"/>
      <c r="NIP103" s="42"/>
      <c r="NIQ103" s="42"/>
      <c r="NIR103" s="42"/>
      <c r="NIS103" s="42"/>
      <c r="NIT103" s="42"/>
      <c r="NIU103" s="42"/>
      <c r="NIV103" s="42"/>
      <c r="NIW103" s="42"/>
      <c r="NIX103" s="42"/>
      <c r="NIY103" s="42"/>
      <c r="NIZ103" s="42"/>
      <c r="NJA103" s="43"/>
      <c r="NJB103" s="42"/>
      <c r="NJC103" s="42"/>
      <c r="NJD103" s="42"/>
      <c r="NJE103" s="42"/>
      <c r="NJF103" s="42"/>
      <c r="NJG103" s="42"/>
      <c r="NJH103" s="42"/>
      <c r="NJI103" s="42"/>
      <c r="NJJ103" s="42"/>
      <c r="NJK103" s="42"/>
      <c r="NJL103" s="42"/>
      <c r="NJM103" s="42"/>
      <c r="NJN103" s="43"/>
      <c r="NJO103" s="42"/>
      <c r="NJP103" s="42"/>
      <c r="NJQ103" s="42"/>
      <c r="NJR103" s="42"/>
      <c r="NJS103" s="42"/>
      <c r="NJT103" s="42"/>
      <c r="NJU103" s="42"/>
      <c r="NJV103" s="42"/>
      <c r="NJW103" s="42"/>
      <c r="NJX103" s="42"/>
      <c r="NJY103" s="42"/>
      <c r="NJZ103" s="42"/>
      <c r="NKA103" s="43"/>
      <c r="NKB103" s="42"/>
      <c r="NKC103" s="42"/>
      <c r="NKD103" s="42"/>
      <c r="NKE103" s="42"/>
      <c r="NKF103" s="42"/>
      <c r="NKG103" s="42"/>
      <c r="NKH103" s="42"/>
      <c r="NKI103" s="42"/>
      <c r="NKJ103" s="42"/>
      <c r="NKK103" s="42"/>
      <c r="NKL103" s="42"/>
      <c r="NKM103" s="42"/>
      <c r="NKN103" s="43"/>
      <c r="NKO103" s="42"/>
      <c r="NKP103" s="42"/>
      <c r="NKQ103" s="42"/>
      <c r="NKR103" s="42"/>
      <c r="NKS103" s="42"/>
      <c r="NKT103" s="42"/>
      <c r="NKU103" s="42"/>
      <c r="NKV103" s="42"/>
      <c r="NKW103" s="42"/>
      <c r="NKX103" s="42"/>
      <c r="NKY103" s="42"/>
      <c r="NKZ103" s="42"/>
      <c r="NLA103" s="43"/>
      <c r="NLB103" s="42"/>
      <c r="NLC103" s="42"/>
      <c r="NLD103" s="42"/>
      <c r="NLE103" s="42"/>
      <c r="NLF103" s="42"/>
      <c r="NLG103" s="42"/>
      <c r="NLH103" s="42"/>
      <c r="NLI103" s="42"/>
      <c r="NLJ103" s="42"/>
      <c r="NLK103" s="42"/>
      <c r="NLL103" s="42"/>
      <c r="NLM103" s="42"/>
      <c r="NLN103" s="43"/>
      <c r="NLO103" s="42"/>
      <c r="NLP103" s="42"/>
      <c r="NLQ103" s="42"/>
      <c r="NLR103" s="42"/>
      <c r="NLS103" s="42"/>
      <c r="NLT103" s="42"/>
      <c r="NLU103" s="42"/>
      <c r="NLV103" s="42"/>
      <c r="NLW103" s="42"/>
      <c r="NLX103" s="42"/>
      <c r="NLY103" s="42"/>
      <c r="NLZ103" s="42"/>
      <c r="NMA103" s="43"/>
      <c r="NMB103" s="42"/>
      <c r="NMC103" s="42"/>
      <c r="NMD103" s="42"/>
      <c r="NME103" s="42"/>
      <c r="NMF103" s="42"/>
      <c r="NMG103" s="42"/>
      <c r="NMH103" s="42"/>
      <c r="NMI103" s="42"/>
      <c r="NMJ103" s="42"/>
      <c r="NMK103" s="42"/>
      <c r="NML103" s="42"/>
      <c r="NMM103" s="42"/>
      <c r="NMN103" s="43"/>
      <c r="NMO103" s="42"/>
      <c r="NMP103" s="42"/>
      <c r="NMQ103" s="42"/>
      <c r="NMR103" s="42"/>
      <c r="NMS103" s="42"/>
      <c r="NMT103" s="42"/>
      <c r="NMU103" s="42"/>
      <c r="NMV103" s="42"/>
      <c r="NMW103" s="42"/>
      <c r="NMX103" s="42"/>
      <c r="NMY103" s="42"/>
      <c r="NMZ103" s="42"/>
      <c r="NNA103" s="43"/>
      <c r="NNB103" s="42"/>
      <c r="NNC103" s="42"/>
      <c r="NND103" s="42"/>
      <c r="NNE103" s="42"/>
      <c r="NNF103" s="42"/>
      <c r="NNG103" s="42"/>
      <c r="NNH103" s="42"/>
      <c r="NNI103" s="42"/>
      <c r="NNJ103" s="42"/>
      <c r="NNK103" s="42"/>
      <c r="NNL103" s="42"/>
      <c r="NNM103" s="42"/>
      <c r="NNN103" s="43"/>
      <c r="NNO103" s="42"/>
      <c r="NNP103" s="42"/>
      <c r="NNQ103" s="42"/>
      <c r="NNR103" s="42"/>
      <c r="NNS103" s="42"/>
      <c r="NNT103" s="42"/>
      <c r="NNU103" s="42"/>
      <c r="NNV103" s="42"/>
      <c r="NNW103" s="42"/>
      <c r="NNX103" s="42"/>
      <c r="NNY103" s="42"/>
      <c r="NNZ103" s="42"/>
      <c r="NOA103" s="43"/>
      <c r="NOB103" s="42"/>
      <c r="NOC103" s="42"/>
      <c r="NOD103" s="42"/>
      <c r="NOE103" s="42"/>
      <c r="NOF103" s="42"/>
      <c r="NOG103" s="42"/>
      <c r="NOH103" s="42"/>
      <c r="NOI103" s="42"/>
      <c r="NOJ103" s="42"/>
      <c r="NOK103" s="42"/>
      <c r="NOL103" s="42"/>
      <c r="NOM103" s="42"/>
      <c r="NON103" s="43"/>
      <c r="NOO103" s="42"/>
      <c r="NOP103" s="42"/>
      <c r="NOQ103" s="42"/>
      <c r="NOR103" s="42"/>
      <c r="NOS103" s="42"/>
      <c r="NOT103" s="42"/>
      <c r="NOU103" s="42"/>
      <c r="NOV103" s="42"/>
      <c r="NOW103" s="42"/>
      <c r="NOX103" s="42"/>
      <c r="NOY103" s="42"/>
      <c r="NOZ103" s="42"/>
      <c r="NPA103" s="43"/>
      <c r="NPB103" s="42"/>
      <c r="NPC103" s="42"/>
      <c r="NPD103" s="42"/>
      <c r="NPE103" s="42"/>
      <c r="NPF103" s="42"/>
      <c r="NPG103" s="42"/>
      <c r="NPH103" s="42"/>
      <c r="NPI103" s="42"/>
      <c r="NPJ103" s="42"/>
      <c r="NPK103" s="42"/>
      <c r="NPL103" s="42"/>
      <c r="NPM103" s="42"/>
      <c r="NPN103" s="43"/>
      <c r="NPO103" s="42"/>
      <c r="NPP103" s="42"/>
      <c r="NPQ103" s="42"/>
      <c r="NPR103" s="42"/>
      <c r="NPS103" s="42"/>
      <c r="NPT103" s="42"/>
      <c r="NPU103" s="42"/>
      <c r="NPV103" s="42"/>
      <c r="NPW103" s="42"/>
      <c r="NPX103" s="42"/>
      <c r="NPY103" s="42"/>
      <c r="NPZ103" s="42"/>
      <c r="NQA103" s="43"/>
      <c r="NQB103" s="42"/>
      <c r="NQC103" s="42"/>
      <c r="NQD103" s="42"/>
      <c r="NQE103" s="42"/>
      <c r="NQF103" s="42"/>
      <c r="NQG103" s="42"/>
      <c r="NQH103" s="42"/>
      <c r="NQI103" s="42"/>
      <c r="NQJ103" s="42"/>
      <c r="NQK103" s="42"/>
      <c r="NQL103" s="42"/>
      <c r="NQM103" s="42"/>
      <c r="NQN103" s="43"/>
      <c r="NQO103" s="42"/>
      <c r="NQP103" s="42"/>
      <c r="NQQ103" s="42"/>
      <c r="NQR103" s="42"/>
      <c r="NQS103" s="42"/>
      <c r="NQT103" s="42"/>
      <c r="NQU103" s="42"/>
      <c r="NQV103" s="42"/>
      <c r="NQW103" s="42"/>
      <c r="NQX103" s="42"/>
      <c r="NQY103" s="42"/>
      <c r="NQZ103" s="42"/>
      <c r="NRA103" s="43"/>
      <c r="NRB103" s="42"/>
      <c r="NRC103" s="42"/>
      <c r="NRD103" s="42"/>
      <c r="NRE103" s="42"/>
      <c r="NRF103" s="42"/>
      <c r="NRG103" s="42"/>
      <c r="NRH103" s="42"/>
      <c r="NRI103" s="42"/>
      <c r="NRJ103" s="42"/>
      <c r="NRK103" s="42"/>
      <c r="NRL103" s="42"/>
      <c r="NRM103" s="42"/>
      <c r="NRN103" s="43"/>
      <c r="NRO103" s="42"/>
      <c r="NRP103" s="42"/>
      <c r="NRQ103" s="42"/>
      <c r="NRR103" s="42"/>
      <c r="NRS103" s="42"/>
      <c r="NRT103" s="42"/>
      <c r="NRU103" s="42"/>
      <c r="NRV103" s="42"/>
      <c r="NRW103" s="42"/>
      <c r="NRX103" s="42"/>
      <c r="NRY103" s="42"/>
      <c r="NRZ103" s="42"/>
      <c r="NSA103" s="43"/>
      <c r="NSB103" s="42"/>
      <c r="NSC103" s="42"/>
      <c r="NSD103" s="42"/>
      <c r="NSE103" s="42"/>
      <c r="NSF103" s="42"/>
      <c r="NSG103" s="42"/>
      <c r="NSH103" s="42"/>
      <c r="NSI103" s="42"/>
      <c r="NSJ103" s="42"/>
      <c r="NSK103" s="42"/>
      <c r="NSL103" s="42"/>
      <c r="NSM103" s="42"/>
      <c r="NSN103" s="43"/>
      <c r="NSO103" s="42"/>
      <c r="NSP103" s="42"/>
      <c r="NSQ103" s="42"/>
      <c r="NSR103" s="42"/>
      <c r="NSS103" s="42"/>
      <c r="NST103" s="42"/>
      <c r="NSU103" s="42"/>
      <c r="NSV103" s="42"/>
      <c r="NSW103" s="42"/>
      <c r="NSX103" s="42"/>
      <c r="NSY103" s="42"/>
      <c r="NSZ103" s="42"/>
      <c r="NTA103" s="43"/>
      <c r="NTB103" s="42"/>
      <c r="NTC103" s="42"/>
      <c r="NTD103" s="42"/>
      <c r="NTE103" s="42"/>
      <c r="NTF103" s="42"/>
      <c r="NTG103" s="42"/>
      <c r="NTH103" s="42"/>
      <c r="NTI103" s="42"/>
      <c r="NTJ103" s="42"/>
      <c r="NTK103" s="42"/>
      <c r="NTL103" s="42"/>
      <c r="NTM103" s="42"/>
      <c r="NTN103" s="43"/>
      <c r="NTO103" s="42"/>
      <c r="NTP103" s="42"/>
      <c r="NTQ103" s="42"/>
      <c r="NTR103" s="42"/>
      <c r="NTS103" s="42"/>
      <c r="NTT103" s="42"/>
      <c r="NTU103" s="42"/>
      <c r="NTV103" s="42"/>
      <c r="NTW103" s="42"/>
      <c r="NTX103" s="42"/>
      <c r="NTY103" s="42"/>
      <c r="NTZ103" s="42"/>
      <c r="NUA103" s="43"/>
      <c r="NUB103" s="42"/>
      <c r="NUC103" s="42"/>
      <c r="NUD103" s="42"/>
      <c r="NUE103" s="42"/>
      <c r="NUF103" s="42"/>
      <c r="NUG103" s="42"/>
      <c r="NUH103" s="42"/>
      <c r="NUI103" s="42"/>
      <c r="NUJ103" s="42"/>
      <c r="NUK103" s="42"/>
      <c r="NUL103" s="42"/>
      <c r="NUM103" s="42"/>
      <c r="NUN103" s="43"/>
      <c r="NUO103" s="42"/>
      <c r="NUP103" s="42"/>
      <c r="NUQ103" s="42"/>
      <c r="NUR103" s="42"/>
      <c r="NUS103" s="42"/>
      <c r="NUT103" s="42"/>
      <c r="NUU103" s="42"/>
      <c r="NUV103" s="42"/>
      <c r="NUW103" s="42"/>
      <c r="NUX103" s="42"/>
      <c r="NUY103" s="42"/>
      <c r="NUZ103" s="42"/>
      <c r="NVA103" s="43"/>
      <c r="NVB103" s="42"/>
      <c r="NVC103" s="42"/>
      <c r="NVD103" s="42"/>
      <c r="NVE103" s="42"/>
      <c r="NVF103" s="42"/>
      <c r="NVG103" s="42"/>
      <c r="NVH103" s="42"/>
      <c r="NVI103" s="42"/>
      <c r="NVJ103" s="42"/>
      <c r="NVK103" s="42"/>
      <c r="NVL103" s="42"/>
      <c r="NVM103" s="42"/>
      <c r="NVN103" s="43"/>
      <c r="NVO103" s="42"/>
      <c r="NVP103" s="42"/>
      <c r="NVQ103" s="42"/>
      <c r="NVR103" s="42"/>
      <c r="NVS103" s="42"/>
      <c r="NVT103" s="42"/>
      <c r="NVU103" s="42"/>
      <c r="NVV103" s="42"/>
      <c r="NVW103" s="42"/>
      <c r="NVX103" s="42"/>
      <c r="NVY103" s="42"/>
      <c r="NVZ103" s="42"/>
      <c r="NWA103" s="43"/>
      <c r="NWB103" s="42"/>
      <c r="NWC103" s="42"/>
      <c r="NWD103" s="42"/>
      <c r="NWE103" s="42"/>
      <c r="NWF103" s="42"/>
      <c r="NWG103" s="42"/>
      <c r="NWH103" s="42"/>
      <c r="NWI103" s="42"/>
      <c r="NWJ103" s="42"/>
      <c r="NWK103" s="42"/>
      <c r="NWL103" s="42"/>
      <c r="NWM103" s="42"/>
      <c r="NWN103" s="43"/>
      <c r="NWO103" s="42"/>
      <c r="NWP103" s="42"/>
      <c r="NWQ103" s="42"/>
      <c r="NWR103" s="42"/>
      <c r="NWS103" s="42"/>
      <c r="NWT103" s="42"/>
      <c r="NWU103" s="42"/>
      <c r="NWV103" s="42"/>
      <c r="NWW103" s="42"/>
      <c r="NWX103" s="42"/>
      <c r="NWY103" s="42"/>
      <c r="NWZ103" s="42"/>
      <c r="NXA103" s="43"/>
      <c r="NXB103" s="42"/>
      <c r="NXC103" s="42"/>
      <c r="NXD103" s="42"/>
      <c r="NXE103" s="42"/>
      <c r="NXF103" s="42"/>
      <c r="NXG103" s="42"/>
      <c r="NXH103" s="42"/>
      <c r="NXI103" s="42"/>
      <c r="NXJ103" s="42"/>
      <c r="NXK103" s="42"/>
      <c r="NXL103" s="42"/>
      <c r="NXM103" s="42"/>
      <c r="NXN103" s="43"/>
      <c r="NXO103" s="42"/>
      <c r="NXP103" s="42"/>
      <c r="NXQ103" s="42"/>
      <c r="NXR103" s="42"/>
      <c r="NXS103" s="42"/>
      <c r="NXT103" s="42"/>
      <c r="NXU103" s="42"/>
      <c r="NXV103" s="42"/>
      <c r="NXW103" s="42"/>
      <c r="NXX103" s="42"/>
      <c r="NXY103" s="42"/>
      <c r="NXZ103" s="42"/>
      <c r="NYA103" s="43"/>
      <c r="NYB103" s="42"/>
      <c r="NYC103" s="42"/>
      <c r="NYD103" s="42"/>
      <c r="NYE103" s="42"/>
      <c r="NYF103" s="42"/>
      <c r="NYG103" s="42"/>
      <c r="NYH103" s="42"/>
      <c r="NYI103" s="42"/>
      <c r="NYJ103" s="42"/>
      <c r="NYK103" s="42"/>
      <c r="NYL103" s="42"/>
      <c r="NYM103" s="42"/>
      <c r="NYN103" s="43"/>
      <c r="NYO103" s="42"/>
      <c r="NYP103" s="42"/>
      <c r="NYQ103" s="42"/>
      <c r="NYR103" s="42"/>
      <c r="NYS103" s="42"/>
      <c r="NYT103" s="42"/>
      <c r="NYU103" s="42"/>
      <c r="NYV103" s="42"/>
      <c r="NYW103" s="42"/>
      <c r="NYX103" s="42"/>
      <c r="NYY103" s="42"/>
      <c r="NYZ103" s="42"/>
      <c r="NZA103" s="43"/>
      <c r="NZB103" s="42"/>
      <c r="NZC103" s="42"/>
      <c r="NZD103" s="42"/>
      <c r="NZE103" s="42"/>
      <c r="NZF103" s="42"/>
      <c r="NZG103" s="42"/>
      <c r="NZH103" s="42"/>
      <c r="NZI103" s="42"/>
      <c r="NZJ103" s="42"/>
      <c r="NZK103" s="42"/>
      <c r="NZL103" s="42"/>
      <c r="NZM103" s="42"/>
      <c r="NZN103" s="43"/>
      <c r="NZO103" s="42"/>
      <c r="NZP103" s="42"/>
      <c r="NZQ103" s="42"/>
      <c r="NZR103" s="42"/>
      <c r="NZS103" s="42"/>
      <c r="NZT103" s="42"/>
      <c r="NZU103" s="42"/>
      <c r="NZV103" s="42"/>
      <c r="NZW103" s="42"/>
      <c r="NZX103" s="42"/>
      <c r="NZY103" s="42"/>
      <c r="NZZ103" s="42"/>
      <c r="OAA103" s="43"/>
      <c r="OAB103" s="42"/>
      <c r="OAC103" s="42"/>
      <c r="OAD103" s="42"/>
      <c r="OAE103" s="42"/>
      <c r="OAF103" s="42"/>
      <c r="OAG103" s="42"/>
      <c r="OAH103" s="42"/>
      <c r="OAI103" s="42"/>
      <c r="OAJ103" s="42"/>
      <c r="OAK103" s="42"/>
      <c r="OAL103" s="42"/>
      <c r="OAM103" s="42"/>
      <c r="OAN103" s="43"/>
      <c r="OAO103" s="42"/>
      <c r="OAP103" s="42"/>
      <c r="OAQ103" s="42"/>
      <c r="OAR103" s="42"/>
      <c r="OAS103" s="42"/>
      <c r="OAT103" s="42"/>
      <c r="OAU103" s="42"/>
      <c r="OAV103" s="42"/>
      <c r="OAW103" s="42"/>
      <c r="OAX103" s="42"/>
      <c r="OAY103" s="42"/>
      <c r="OAZ103" s="42"/>
      <c r="OBA103" s="43"/>
      <c r="OBB103" s="42"/>
      <c r="OBC103" s="42"/>
      <c r="OBD103" s="42"/>
      <c r="OBE103" s="42"/>
      <c r="OBF103" s="42"/>
      <c r="OBG103" s="42"/>
      <c r="OBH103" s="42"/>
      <c r="OBI103" s="42"/>
      <c r="OBJ103" s="42"/>
      <c r="OBK103" s="42"/>
      <c r="OBL103" s="42"/>
      <c r="OBM103" s="42"/>
      <c r="OBN103" s="43"/>
      <c r="OBO103" s="42"/>
      <c r="OBP103" s="42"/>
      <c r="OBQ103" s="42"/>
      <c r="OBR103" s="42"/>
      <c r="OBS103" s="42"/>
      <c r="OBT103" s="42"/>
      <c r="OBU103" s="42"/>
      <c r="OBV103" s="42"/>
      <c r="OBW103" s="42"/>
      <c r="OBX103" s="42"/>
      <c r="OBY103" s="42"/>
      <c r="OBZ103" s="42"/>
      <c r="OCA103" s="43"/>
      <c r="OCB103" s="42"/>
      <c r="OCC103" s="42"/>
      <c r="OCD103" s="42"/>
      <c r="OCE103" s="42"/>
      <c r="OCF103" s="42"/>
      <c r="OCG103" s="42"/>
      <c r="OCH103" s="42"/>
      <c r="OCI103" s="42"/>
      <c r="OCJ103" s="42"/>
      <c r="OCK103" s="42"/>
      <c r="OCL103" s="42"/>
      <c r="OCM103" s="42"/>
      <c r="OCN103" s="43"/>
      <c r="OCO103" s="42"/>
      <c r="OCP103" s="42"/>
      <c r="OCQ103" s="42"/>
      <c r="OCR103" s="42"/>
      <c r="OCS103" s="42"/>
      <c r="OCT103" s="42"/>
      <c r="OCU103" s="42"/>
      <c r="OCV103" s="42"/>
      <c r="OCW103" s="42"/>
      <c r="OCX103" s="42"/>
      <c r="OCY103" s="42"/>
      <c r="OCZ103" s="42"/>
      <c r="ODA103" s="43"/>
      <c r="ODB103" s="42"/>
      <c r="ODC103" s="42"/>
      <c r="ODD103" s="42"/>
      <c r="ODE103" s="42"/>
      <c r="ODF103" s="42"/>
      <c r="ODG103" s="42"/>
      <c r="ODH103" s="42"/>
      <c r="ODI103" s="42"/>
      <c r="ODJ103" s="42"/>
      <c r="ODK103" s="42"/>
      <c r="ODL103" s="42"/>
      <c r="ODM103" s="42"/>
      <c r="ODN103" s="43"/>
      <c r="ODO103" s="42"/>
      <c r="ODP103" s="42"/>
      <c r="ODQ103" s="42"/>
      <c r="ODR103" s="42"/>
      <c r="ODS103" s="42"/>
      <c r="ODT103" s="42"/>
      <c r="ODU103" s="42"/>
      <c r="ODV103" s="42"/>
      <c r="ODW103" s="42"/>
      <c r="ODX103" s="42"/>
      <c r="ODY103" s="42"/>
      <c r="ODZ103" s="42"/>
      <c r="OEA103" s="43"/>
      <c r="OEB103" s="42"/>
      <c r="OEC103" s="42"/>
      <c r="OED103" s="42"/>
      <c r="OEE103" s="42"/>
      <c r="OEF103" s="42"/>
      <c r="OEG103" s="42"/>
      <c r="OEH103" s="42"/>
      <c r="OEI103" s="42"/>
      <c r="OEJ103" s="42"/>
      <c r="OEK103" s="42"/>
      <c r="OEL103" s="42"/>
      <c r="OEM103" s="42"/>
      <c r="OEN103" s="43"/>
      <c r="OEO103" s="42"/>
      <c r="OEP103" s="42"/>
      <c r="OEQ103" s="42"/>
      <c r="OER103" s="42"/>
      <c r="OES103" s="42"/>
      <c r="OET103" s="42"/>
      <c r="OEU103" s="42"/>
      <c r="OEV103" s="42"/>
      <c r="OEW103" s="42"/>
      <c r="OEX103" s="42"/>
      <c r="OEY103" s="42"/>
      <c r="OEZ103" s="42"/>
      <c r="OFA103" s="43"/>
      <c r="OFB103" s="42"/>
      <c r="OFC103" s="42"/>
      <c r="OFD103" s="42"/>
      <c r="OFE103" s="42"/>
      <c r="OFF103" s="42"/>
      <c r="OFG103" s="42"/>
      <c r="OFH103" s="42"/>
      <c r="OFI103" s="42"/>
      <c r="OFJ103" s="42"/>
      <c r="OFK103" s="42"/>
      <c r="OFL103" s="42"/>
      <c r="OFM103" s="42"/>
      <c r="OFN103" s="43"/>
      <c r="OFO103" s="42"/>
      <c r="OFP103" s="42"/>
      <c r="OFQ103" s="42"/>
      <c r="OFR103" s="42"/>
      <c r="OFS103" s="42"/>
      <c r="OFT103" s="42"/>
      <c r="OFU103" s="42"/>
      <c r="OFV103" s="42"/>
      <c r="OFW103" s="42"/>
      <c r="OFX103" s="42"/>
      <c r="OFY103" s="42"/>
      <c r="OFZ103" s="42"/>
      <c r="OGA103" s="43"/>
      <c r="OGB103" s="42"/>
      <c r="OGC103" s="42"/>
      <c r="OGD103" s="42"/>
      <c r="OGE103" s="42"/>
      <c r="OGF103" s="42"/>
      <c r="OGG103" s="42"/>
      <c r="OGH103" s="42"/>
      <c r="OGI103" s="42"/>
      <c r="OGJ103" s="42"/>
      <c r="OGK103" s="42"/>
      <c r="OGL103" s="42"/>
      <c r="OGM103" s="42"/>
      <c r="OGN103" s="43"/>
      <c r="OGO103" s="42"/>
      <c r="OGP103" s="42"/>
      <c r="OGQ103" s="42"/>
      <c r="OGR103" s="42"/>
      <c r="OGS103" s="42"/>
      <c r="OGT103" s="42"/>
      <c r="OGU103" s="42"/>
      <c r="OGV103" s="42"/>
      <c r="OGW103" s="42"/>
      <c r="OGX103" s="42"/>
      <c r="OGY103" s="42"/>
      <c r="OGZ103" s="42"/>
      <c r="OHA103" s="43"/>
      <c r="OHB103" s="42"/>
      <c r="OHC103" s="42"/>
      <c r="OHD103" s="42"/>
      <c r="OHE103" s="42"/>
      <c r="OHF103" s="42"/>
      <c r="OHG103" s="42"/>
      <c r="OHH103" s="42"/>
      <c r="OHI103" s="42"/>
      <c r="OHJ103" s="42"/>
      <c r="OHK103" s="42"/>
      <c r="OHL103" s="42"/>
      <c r="OHM103" s="42"/>
      <c r="OHN103" s="43"/>
      <c r="OHO103" s="42"/>
      <c r="OHP103" s="42"/>
      <c r="OHQ103" s="42"/>
      <c r="OHR103" s="42"/>
      <c r="OHS103" s="42"/>
      <c r="OHT103" s="42"/>
      <c r="OHU103" s="42"/>
      <c r="OHV103" s="42"/>
      <c r="OHW103" s="42"/>
      <c r="OHX103" s="42"/>
      <c r="OHY103" s="42"/>
      <c r="OHZ103" s="42"/>
      <c r="OIA103" s="43"/>
      <c r="OIB103" s="42"/>
      <c r="OIC103" s="42"/>
      <c r="OID103" s="42"/>
      <c r="OIE103" s="42"/>
      <c r="OIF103" s="42"/>
      <c r="OIG103" s="42"/>
      <c r="OIH103" s="42"/>
      <c r="OII103" s="42"/>
      <c r="OIJ103" s="42"/>
      <c r="OIK103" s="42"/>
      <c r="OIL103" s="42"/>
      <c r="OIM103" s="42"/>
      <c r="OIN103" s="43"/>
      <c r="OIO103" s="42"/>
      <c r="OIP103" s="42"/>
      <c r="OIQ103" s="42"/>
      <c r="OIR103" s="42"/>
      <c r="OIS103" s="42"/>
      <c r="OIT103" s="42"/>
      <c r="OIU103" s="42"/>
      <c r="OIV103" s="42"/>
      <c r="OIW103" s="42"/>
      <c r="OIX103" s="42"/>
      <c r="OIY103" s="42"/>
      <c r="OIZ103" s="42"/>
      <c r="OJA103" s="43"/>
      <c r="OJB103" s="42"/>
      <c r="OJC103" s="42"/>
      <c r="OJD103" s="42"/>
      <c r="OJE103" s="42"/>
      <c r="OJF103" s="42"/>
      <c r="OJG103" s="42"/>
      <c r="OJH103" s="42"/>
      <c r="OJI103" s="42"/>
      <c r="OJJ103" s="42"/>
      <c r="OJK103" s="42"/>
      <c r="OJL103" s="42"/>
      <c r="OJM103" s="42"/>
      <c r="OJN103" s="43"/>
      <c r="OJO103" s="42"/>
      <c r="OJP103" s="42"/>
      <c r="OJQ103" s="42"/>
      <c r="OJR103" s="42"/>
      <c r="OJS103" s="42"/>
      <c r="OJT103" s="42"/>
      <c r="OJU103" s="42"/>
      <c r="OJV103" s="42"/>
      <c r="OJW103" s="42"/>
      <c r="OJX103" s="42"/>
      <c r="OJY103" s="42"/>
      <c r="OJZ103" s="42"/>
      <c r="OKA103" s="43"/>
      <c r="OKB103" s="42"/>
      <c r="OKC103" s="42"/>
      <c r="OKD103" s="42"/>
      <c r="OKE103" s="42"/>
      <c r="OKF103" s="42"/>
      <c r="OKG103" s="42"/>
      <c r="OKH103" s="42"/>
      <c r="OKI103" s="42"/>
      <c r="OKJ103" s="42"/>
      <c r="OKK103" s="42"/>
      <c r="OKL103" s="42"/>
      <c r="OKM103" s="42"/>
      <c r="OKN103" s="43"/>
      <c r="OKO103" s="42"/>
      <c r="OKP103" s="42"/>
      <c r="OKQ103" s="42"/>
      <c r="OKR103" s="42"/>
      <c r="OKS103" s="42"/>
      <c r="OKT103" s="42"/>
      <c r="OKU103" s="42"/>
      <c r="OKV103" s="42"/>
      <c r="OKW103" s="42"/>
      <c r="OKX103" s="42"/>
      <c r="OKY103" s="42"/>
      <c r="OKZ103" s="42"/>
      <c r="OLA103" s="43"/>
      <c r="OLB103" s="42"/>
      <c r="OLC103" s="42"/>
      <c r="OLD103" s="42"/>
      <c r="OLE103" s="42"/>
      <c r="OLF103" s="42"/>
      <c r="OLG103" s="42"/>
      <c r="OLH103" s="42"/>
      <c r="OLI103" s="42"/>
      <c r="OLJ103" s="42"/>
      <c r="OLK103" s="42"/>
      <c r="OLL103" s="42"/>
      <c r="OLM103" s="42"/>
      <c r="OLN103" s="43"/>
      <c r="OLO103" s="42"/>
      <c r="OLP103" s="42"/>
      <c r="OLQ103" s="42"/>
      <c r="OLR103" s="42"/>
      <c r="OLS103" s="42"/>
      <c r="OLT103" s="42"/>
      <c r="OLU103" s="42"/>
      <c r="OLV103" s="42"/>
      <c r="OLW103" s="42"/>
      <c r="OLX103" s="42"/>
      <c r="OLY103" s="42"/>
      <c r="OLZ103" s="42"/>
      <c r="OMA103" s="43"/>
      <c r="OMB103" s="42"/>
      <c r="OMC103" s="42"/>
      <c r="OMD103" s="42"/>
      <c r="OME103" s="42"/>
      <c r="OMF103" s="42"/>
      <c r="OMG103" s="42"/>
      <c r="OMH103" s="42"/>
      <c r="OMI103" s="42"/>
      <c r="OMJ103" s="42"/>
      <c r="OMK103" s="42"/>
      <c r="OML103" s="42"/>
      <c r="OMM103" s="42"/>
      <c r="OMN103" s="43"/>
      <c r="OMO103" s="42"/>
      <c r="OMP103" s="42"/>
      <c r="OMQ103" s="42"/>
      <c r="OMR103" s="42"/>
      <c r="OMS103" s="42"/>
      <c r="OMT103" s="42"/>
      <c r="OMU103" s="42"/>
      <c r="OMV103" s="42"/>
      <c r="OMW103" s="42"/>
      <c r="OMX103" s="42"/>
      <c r="OMY103" s="42"/>
      <c r="OMZ103" s="42"/>
      <c r="ONA103" s="43"/>
      <c r="ONB103" s="42"/>
      <c r="ONC103" s="42"/>
      <c r="OND103" s="42"/>
      <c r="ONE103" s="42"/>
      <c r="ONF103" s="42"/>
      <c r="ONG103" s="42"/>
      <c r="ONH103" s="42"/>
      <c r="ONI103" s="42"/>
      <c r="ONJ103" s="42"/>
      <c r="ONK103" s="42"/>
      <c r="ONL103" s="42"/>
      <c r="ONM103" s="42"/>
      <c r="ONN103" s="43"/>
      <c r="ONO103" s="42"/>
      <c r="ONP103" s="42"/>
      <c r="ONQ103" s="42"/>
      <c r="ONR103" s="42"/>
      <c r="ONS103" s="42"/>
      <c r="ONT103" s="42"/>
      <c r="ONU103" s="42"/>
      <c r="ONV103" s="42"/>
      <c r="ONW103" s="42"/>
      <c r="ONX103" s="42"/>
      <c r="ONY103" s="42"/>
      <c r="ONZ103" s="42"/>
      <c r="OOA103" s="43"/>
      <c r="OOB103" s="42"/>
      <c r="OOC103" s="42"/>
      <c r="OOD103" s="42"/>
      <c r="OOE103" s="42"/>
      <c r="OOF103" s="42"/>
      <c r="OOG103" s="42"/>
      <c r="OOH103" s="42"/>
      <c r="OOI103" s="42"/>
      <c r="OOJ103" s="42"/>
      <c r="OOK103" s="42"/>
      <c r="OOL103" s="42"/>
      <c r="OOM103" s="42"/>
      <c r="OON103" s="43"/>
      <c r="OOO103" s="42"/>
      <c r="OOP103" s="42"/>
      <c r="OOQ103" s="42"/>
      <c r="OOR103" s="42"/>
      <c r="OOS103" s="42"/>
      <c r="OOT103" s="42"/>
      <c r="OOU103" s="42"/>
      <c r="OOV103" s="42"/>
      <c r="OOW103" s="42"/>
      <c r="OOX103" s="42"/>
      <c r="OOY103" s="42"/>
      <c r="OOZ103" s="42"/>
      <c r="OPA103" s="43"/>
      <c r="OPB103" s="42"/>
      <c r="OPC103" s="42"/>
      <c r="OPD103" s="42"/>
      <c r="OPE103" s="42"/>
      <c r="OPF103" s="42"/>
      <c r="OPG103" s="42"/>
      <c r="OPH103" s="42"/>
      <c r="OPI103" s="42"/>
      <c r="OPJ103" s="42"/>
      <c r="OPK103" s="42"/>
      <c r="OPL103" s="42"/>
      <c r="OPM103" s="42"/>
      <c r="OPN103" s="43"/>
      <c r="OPO103" s="42"/>
      <c r="OPP103" s="42"/>
      <c r="OPQ103" s="42"/>
      <c r="OPR103" s="42"/>
      <c r="OPS103" s="42"/>
      <c r="OPT103" s="42"/>
      <c r="OPU103" s="42"/>
      <c r="OPV103" s="42"/>
      <c r="OPW103" s="42"/>
      <c r="OPX103" s="42"/>
      <c r="OPY103" s="42"/>
      <c r="OPZ103" s="42"/>
      <c r="OQA103" s="43"/>
      <c r="OQB103" s="42"/>
      <c r="OQC103" s="42"/>
      <c r="OQD103" s="42"/>
      <c r="OQE103" s="42"/>
      <c r="OQF103" s="42"/>
      <c r="OQG103" s="42"/>
      <c r="OQH103" s="42"/>
      <c r="OQI103" s="42"/>
      <c r="OQJ103" s="42"/>
      <c r="OQK103" s="42"/>
      <c r="OQL103" s="42"/>
      <c r="OQM103" s="42"/>
      <c r="OQN103" s="43"/>
      <c r="OQO103" s="42"/>
      <c r="OQP103" s="42"/>
      <c r="OQQ103" s="42"/>
      <c r="OQR103" s="42"/>
      <c r="OQS103" s="42"/>
      <c r="OQT103" s="42"/>
      <c r="OQU103" s="42"/>
      <c r="OQV103" s="42"/>
      <c r="OQW103" s="42"/>
      <c r="OQX103" s="42"/>
      <c r="OQY103" s="42"/>
      <c r="OQZ103" s="42"/>
      <c r="ORA103" s="43"/>
      <c r="ORB103" s="42"/>
      <c r="ORC103" s="42"/>
      <c r="ORD103" s="42"/>
      <c r="ORE103" s="42"/>
      <c r="ORF103" s="42"/>
      <c r="ORG103" s="42"/>
      <c r="ORH103" s="42"/>
      <c r="ORI103" s="42"/>
      <c r="ORJ103" s="42"/>
      <c r="ORK103" s="42"/>
      <c r="ORL103" s="42"/>
      <c r="ORM103" s="42"/>
      <c r="ORN103" s="43"/>
      <c r="ORO103" s="42"/>
      <c r="ORP103" s="42"/>
      <c r="ORQ103" s="42"/>
      <c r="ORR103" s="42"/>
      <c r="ORS103" s="42"/>
      <c r="ORT103" s="42"/>
      <c r="ORU103" s="42"/>
      <c r="ORV103" s="42"/>
      <c r="ORW103" s="42"/>
      <c r="ORX103" s="42"/>
      <c r="ORY103" s="42"/>
      <c r="ORZ103" s="42"/>
      <c r="OSA103" s="43"/>
      <c r="OSB103" s="42"/>
      <c r="OSC103" s="42"/>
      <c r="OSD103" s="42"/>
      <c r="OSE103" s="42"/>
      <c r="OSF103" s="42"/>
      <c r="OSG103" s="42"/>
      <c r="OSH103" s="42"/>
      <c r="OSI103" s="42"/>
      <c r="OSJ103" s="42"/>
      <c r="OSK103" s="42"/>
      <c r="OSL103" s="42"/>
      <c r="OSM103" s="42"/>
      <c r="OSN103" s="43"/>
      <c r="OSO103" s="42"/>
      <c r="OSP103" s="42"/>
      <c r="OSQ103" s="42"/>
      <c r="OSR103" s="42"/>
      <c r="OSS103" s="42"/>
      <c r="OST103" s="42"/>
      <c r="OSU103" s="42"/>
      <c r="OSV103" s="42"/>
      <c r="OSW103" s="42"/>
      <c r="OSX103" s="42"/>
      <c r="OSY103" s="42"/>
      <c r="OSZ103" s="42"/>
      <c r="OTA103" s="43"/>
      <c r="OTB103" s="42"/>
      <c r="OTC103" s="42"/>
      <c r="OTD103" s="42"/>
      <c r="OTE103" s="42"/>
      <c r="OTF103" s="42"/>
      <c r="OTG103" s="42"/>
      <c r="OTH103" s="42"/>
      <c r="OTI103" s="42"/>
      <c r="OTJ103" s="42"/>
      <c r="OTK103" s="42"/>
      <c r="OTL103" s="42"/>
      <c r="OTM103" s="42"/>
      <c r="OTN103" s="43"/>
      <c r="OTO103" s="42"/>
      <c r="OTP103" s="42"/>
      <c r="OTQ103" s="42"/>
      <c r="OTR103" s="42"/>
      <c r="OTS103" s="42"/>
      <c r="OTT103" s="42"/>
      <c r="OTU103" s="42"/>
      <c r="OTV103" s="42"/>
      <c r="OTW103" s="42"/>
      <c r="OTX103" s="42"/>
      <c r="OTY103" s="42"/>
      <c r="OTZ103" s="42"/>
      <c r="OUA103" s="43"/>
      <c r="OUB103" s="42"/>
      <c r="OUC103" s="42"/>
      <c r="OUD103" s="42"/>
      <c r="OUE103" s="42"/>
      <c r="OUF103" s="42"/>
      <c r="OUG103" s="42"/>
      <c r="OUH103" s="42"/>
      <c r="OUI103" s="42"/>
      <c r="OUJ103" s="42"/>
      <c r="OUK103" s="42"/>
      <c r="OUL103" s="42"/>
      <c r="OUM103" s="42"/>
      <c r="OUN103" s="43"/>
      <c r="OUO103" s="42"/>
      <c r="OUP103" s="42"/>
      <c r="OUQ103" s="42"/>
      <c r="OUR103" s="42"/>
      <c r="OUS103" s="42"/>
      <c r="OUT103" s="42"/>
      <c r="OUU103" s="42"/>
      <c r="OUV103" s="42"/>
      <c r="OUW103" s="42"/>
      <c r="OUX103" s="42"/>
      <c r="OUY103" s="42"/>
      <c r="OUZ103" s="42"/>
      <c r="OVA103" s="43"/>
      <c r="OVB103" s="42"/>
      <c r="OVC103" s="42"/>
      <c r="OVD103" s="42"/>
      <c r="OVE103" s="42"/>
      <c r="OVF103" s="42"/>
      <c r="OVG103" s="42"/>
      <c r="OVH103" s="42"/>
      <c r="OVI103" s="42"/>
      <c r="OVJ103" s="42"/>
      <c r="OVK103" s="42"/>
      <c r="OVL103" s="42"/>
      <c r="OVM103" s="42"/>
      <c r="OVN103" s="43"/>
      <c r="OVO103" s="42"/>
      <c r="OVP103" s="42"/>
      <c r="OVQ103" s="42"/>
      <c r="OVR103" s="42"/>
      <c r="OVS103" s="42"/>
      <c r="OVT103" s="42"/>
      <c r="OVU103" s="42"/>
      <c r="OVV103" s="42"/>
      <c r="OVW103" s="42"/>
      <c r="OVX103" s="42"/>
      <c r="OVY103" s="42"/>
      <c r="OVZ103" s="42"/>
      <c r="OWA103" s="43"/>
      <c r="OWB103" s="42"/>
      <c r="OWC103" s="42"/>
      <c r="OWD103" s="42"/>
      <c r="OWE103" s="42"/>
      <c r="OWF103" s="42"/>
      <c r="OWG103" s="42"/>
      <c r="OWH103" s="42"/>
      <c r="OWI103" s="42"/>
      <c r="OWJ103" s="42"/>
      <c r="OWK103" s="42"/>
      <c r="OWL103" s="42"/>
      <c r="OWM103" s="42"/>
      <c r="OWN103" s="43"/>
      <c r="OWO103" s="42"/>
      <c r="OWP103" s="42"/>
      <c r="OWQ103" s="42"/>
      <c r="OWR103" s="42"/>
      <c r="OWS103" s="42"/>
      <c r="OWT103" s="42"/>
      <c r="OWU103" s="42"/>
      <c r="OWV103" s="42"/>
      <c r="OWW103" s="42"/>
      <c r="OWX103" s="42"/>
      <c r="OWY103" s="42"/>
      <c r="OWZ103" s="42"/>
      <c r="OXA103" s="43"/>
      <c r="OXB103" s="42"/>
      <c r="OXC103" s="42"/>
      <c r="OXD103" s="42"/>
      <c r="OXE103" s="42"/>
      <c r="OXF103" s="42"/>
      <c r="OXG103" s="42"/>
      <c r="OXH103" s="42"/>
      <c r="OXI103" s="42"/>
      <c r="OXJ103" s="42"/>
      <c r="OXK103" s="42"/>
      <c r="OXL103" s="42"/>
      <c r="OXM103" s="42"/>
      <c r="OXN103" s="43"/>
      <c r="OXO103" s="42"/>
      <c r="OXP103" s="42"/>
      <c r="OXQ103" s="42"/>
      <c r="OXR103" s="42"/>
      <c r="OXS103" s="42"/>
      <c r="OXT103" s="42"/>
      <c r="OXU103" s="42"/>
      <c r="OXV103" s="42"/>
      <c r="OXW103" s="42"/>
      <c r="OXX103" s="42"/>
      <c r="OXY103" s="42"/>
      <c r="OXZ103" s="42"/>
      <c r="OYA103" s="43"/>
      <c r="OYB103" s="42"/>
      <c r="OYC103" s="42"/>
      <c r="OYD103" s="42"/>
      <c r="OYE103" s="42"/>
      <c r="OYF103" s="42"/>
      <c r="OYG103" s="42"/>
      <c r="OYH103" s="42"/>
      <c r="OYI103" s="42"/>
      <c r="OYJ103" s="42"/>
      <c r="OYK103" s="42"/>
      <c r="OYL103" s="42"/>
      <c r="OYM103" s="42"/>
      <c r="OYN103" s="43"/>
      <c r="OYO103" s="42"/>
      <c r="OYP103" s="42"/>
      <c r="OYQ103" s="42"/>
      <c r="OYR103" s="42"/>
      <c r="OYS103" s="42"/>
      <c r="OYT103" s="42"/>
      <c r="OYU103" s="42"/>
      <c r="OYV103" s="42"/>
      <c r="OYW103" s="42"/>
      <c r="OYX103" s="42"/>
      <c r="OYY103" s="42"/>
      <c r="OYZ103" s="42"/>
      <c r="OZA103" s="43"/>
      <c r="OZB103" s="42"/>
      <c r="OZC103" s="42"/>
      <c r="OZD103" s="42"/>
      <c r="OZE103" s="42"/>
      <c r="OZF103" s="42"/>
      <c r="OZG103" s="42"/>
      <c r="OZH103" s="42"/>
      <c r="OZI103" s="42"/>
      <c r="OZJ103" s="42"/>
      <c r="OZK103" s="42"/>
      <c r="OZL103" s="42"/>
      <c r="OZM103" s="42"/>
      <c r="OZN103" s="43"/>
      <c r="OZO103" s="42"/>
      <c r="OZP103" s="42"/>
      <c r="OZQ103" s="42"/>
      <c r="OZR103" s="42"/>
      <c r="OZS103" s="42"/>
      <c r="OZT103" s="42"/>
      <c r="OZU103" s="42"/>
      <c r="OZV103" s="42"/>
      <c r="OZW103" s="42"/>
      <c r="OZX103" s="42"/>
      <c r="OZY103" s="42"/>
      <c r="OZZ103" s="42"/>
      <c r="PAA103" s="43"/>
      <c r="PAB103" s="42"/>
      <c r="PAC103" s="42"/>
      <c r="PAD103" s="42"/>
      <c r="PAE103" s="42"/>
      <c r="PAF103" s="42"/>
      <c r="PAG103" s="42"/>
      <c r="PAH103" s="42"/>
      <c r="PAI103" s="42"/>
      <c r="PAJ103" s="42"/>
      <c r="PAK103" s="42"/>
      <c r="PAL103" s="42"/>
      <c r="PAM103" s="42"/>
      <c r="PAN103" s="43"/>
      <c r="PAO103" s="42"/>
      <c r="PAP103" s="42"/>
      <c r="PAQ103" s="42"/>
      <c r="PAR103" s="42"/>
      <c r="PAS103" s="42"/>
      <c r="PAT103" s="42"/>
      <c r="PAU103" s="42"/>
      <c r="PAV103" s="42"/>
      <c r="PAW103" s="42"/>
      <c r="PAX103" s="42"/>
      <c r="PAY103" s="42"/>
      <c r="PAZ103" s="42"/>
      <c r="PBA103" s="43"/>
      <c r="PBB103" s="42"/>
      <c r="PBC103" s="42"/>
      <c r="PBD103" s="42"/>
      <c r="PBE103" s="42"/>
      <c r="PBF103" s="42"/>
      <c r="PBG103" s="42"/>
      <c r="PBH103" s="42"/>
      <c r="PBI103" s="42"/>
      <c r="PBJ103" s="42"/>
      <c r="PBK103" s="42"/>
      <c r="PBL103" s="42"/>
      <c r="PBM103" s="42"/>
      <c r="PBN103" s="43"/>
      <c r="PBO103" s="42"/>
      <c r="PBP103" s="42"/>
      <c r="PBQ103" s="42"/>
      <c r="PBR103" s="42"/>
      <c r="PBS103" s="42"/>
      <c r="PBT103" s="42"/>
      <c r="PBU103" s="42"/>
      <c r="PBV103" s="42"/>
      <c r="PBW103" s="42"/>
      <c r="PBX103" s="42"/>
      <c r="PBY103" s="42"/>
      <c r="PBZ103" s="42"/>
      <c r="PCA103" s="43"/>
      <c r="PCB103" s="42"/>
      <c r="PCC103" s="42"/>
      <c r="PCD103" s="42"/>
      <c r="PCE103" s="42"/>
      <c r="PCF103" s="42"/>
      <c r="PCG103" s="42"/>
      <c r="PCH103" s="42"/>
      <c r="PCI103" s="42"/>
      <c r="PCJ103" s="42"/>
      <c r="PCK103" s="42"/>
      <c r="PCL103" s="42"/>
      <c r="PCM103" s="42"/>
      <c r="PCN103" s="43"/>
      <c r="PCO103" s="42"/>
      <c r="PCP103" s="42"/>
      <c r="PCQ103" s="42"/>
      <c r="PCR103" s="42"/>
      <c r="PCS103" s="42"/>
      <c r="PCT103" s="42"/>
      <c r="PCU103" s="42"/>
      <c r="PCV103" s="42"/>
      <c r="PCW103" s="42"/>
      <c r="PCX103" s="42"/>
      <c r="PCY103" s="42"/>
      <c r="PCZ103" s="42"/>
      <c r="PDA103" s="43"/>
      <c r="PDB103" s="42"/>
      <c r="PDC103" s="42"/>
      <c r="PDD103" s="42"/>
      <c r="PDE103" s="42"/>
      <c r="PDF103" s="42"/>
      <c r="PDG103" s="42"/>
      <c r="PDH103" s="42"/>
      <c r="PDI103" s="42"/>
      <c r="PDJ103" s="42"/>
      <c r="PDK103" s="42"/>
      <c r="PDL103" s="42"/>
      <c r="PDM103" s="42"/>
      <c r="PDN103" s="43"/>
      <c r="PDO103" s="42"/>
      <c r="PDP103" s="42"/>
      <c r="PDQ103" s="42"/>
      <c r="PDR103" s="42"/>
      <c r="PDS103" s="42"/>
      <c r="PDT103" s="42"/>
      <c r="PDU103" s="42"/>
      <c r="PDV103" s="42"/>
      <c r="PDW103" s="42"/>
      <c r="PDX103" s="42"/>
      <c r="PDY103" s="42"/>
      <c r="PDZ103" s="42"/>
      <c r="PEA103" s="43"/>
      <c r="PEB103" s="42"/>
      <c r="PEC103" s="42"/>
      <c r="PED103" s="42"/>
      <c r="PEE103" s="42"/>
      <c r="PEF103" s="42"/>
      <c r="PEG103" s="42"/>
      <c r="PEH103" s="42"/>
      <c r="PEI103" s="42"/>
      <c r="PEJ103" s="42"/>
      <c r="PEK103" s="42"/>
      <c r="PEL103" s="42"/>
      <c r="PEM103" s="42"/>
      <c r="PEN103" s="43"/>
      <c r="PEO103" s="42"/>
      <c r="PEP103" s="42"/>
      <c r="PEQ103" s="42"/>
      <c r="PER103" s="42"/>
      <c r="PES103" s="42"/>
      <c r="PET103" s="42"/>
      <c r="PEU103" s="42"/>
      <c r="PEV103" s="42"/>
      <c r="PEW103" s="42"/>
      <c r="PEX103" s="42"/>
      <c r="PEY103" s="42"/>
      <c r="PEZ103" s="42"/>
      <c r="PFA103" s="43"/>
      <c r="PFB103" s="42"/>
      <c r="PFC103" s="42"/>
      <c r="PFD103" s="42"/>
      <c r="PFE103" s="42"/>
      <c r="PFF103" s="42"/>
      <c r="PFG103" s="42"/>
      <c r="PFH103" s="42"/>
      <c r="PFI103" s="42"/>
      <c r="PFJ103" s="42"/>
      <c r="PFK103" s="42"/>
      <c r="PFL103" s="42"/>
      <c r="PFM103" s="42"/>
      <c r="PFN103" s="43"/>
      <c r="PFO103" s="42"/>
      <c r="PFP103" s="42"/>
      <c r="PFQ103" s="42"/>
      <c r="PFR103" s="42"/>
      <c r="PFS103" s="42"/>
      <c r="PFT103" s="42"/>
      <c r="PFU103" s="42"/>
      <c r="PFV103" s="42"/>
      <c r="PFW103" s="42"/>
      <c r="PFX103" s="42"/>
      <c r="PFY103" s="42"/>
      <c r="PFZ103" s="42"/>
      <c r="PGA103" s="43"/>
      <c r="PGB103" s="42"/>
      <c r="PGC103" s="42"/>
      <c r="PGD103" s="42"/>
      <c r="PGE103" s="42"/>
      <c r="PGF103" s="42"/>
      <c r="PGG103" s="42"/>
      <c r="PGH103" s="42"/>
      <c r="PGI103" s="42"/>
      <c r="PGJ103" s="42"/>
      <c r="PGK103" s="42"/>
      <c r="PGL103" s="42"/>
      <c r="PGM103" s="42"/>
      <c r="PGN103" s="43"/>
      <c r="PGO103" s="42"/>
      <c r="PGP103" s="42"/>
      <c r="PGQ103" s="42"/>
      <c r="PGR103" s="42"/>
      <c r="PGS103" s="42"/>
      <c r="PGT103" s="42"/>
      <c r="PGU103" s="42"/>
      <c r="PGV103" s="42"/>
      <c r="PGW103" s="42"/>
      <c r="PGX103" s="42"/>
      <c r="PGY103" s="42"/>
      <c r="PGZ103" s="42"/>
      <c r="PHA103" s="43"/>
      <c r="PHB103" s="42"/>
      <c r="PHC103" s="42"/>
      <c r="PHD103" s="42"/>
      <c r="PHE103" s="42"/>
      <c r="PHF103" s="42"/>
      <c r="PHG103" s="42"/>
      <c r="PHH103" s="42"/>
      <c r="PHI103" s="42"/>
      <c r="PHJ103" s="42"/>
      <c r="PHK103" s="42"/>
      <c r="PHL103" s="42"/>
      <c r="PHM103" s="42"/>
      <c r="PHN103" s="43"/>
      <c r="PHO103" s="42"/>
      <c r="PHP103" s="42"/>
      <c r="PHQ103" s="42"/>
      <c r="PHR103" s="42"/>
      <c r="PHS103" s="42"/>
      <c r="PHT103" s="42"/>
      <c r="PHU103" s="42"/>
      <c r="PHV103" s="42"/>
      <c r="PHW103" s="42"/>
      <c r="PHX103" s="42"/>
      <c r="PHY103" s="42"/>
      <c r="PHZ103" s="42"/>
      <c r="PIA103" s="43"/>
      <c r="PIB103" s="42"/>
      <c r="PIC103" s="42"/>
      <c r="PID103" s="42"/>
      <c r="PIE103" s="42"/>
      <c r="PIF103" s="42"/>
      <c r="PIG103" s="42"/>
      <c r="PIH103" s="42"/>
      <c r="PII103" s="42"/>
      <c r="PIJ103" s="42"/>
      <c r="PIK103" s="42"/>
      <c r="PIL103" s="42"/>
      <c r="PIM103" s="42"/>
      <c r="PIN103" s="43"/>
      <c r="PIO103" s="42"/>
      <c r="PIP103" s="42"/>
      <c r="PIQ103" s="42"/>
      <c r="PIR103" s="42"/>
      <c r="PIS103" s="42"/>
      <c r="PIT103" s="42"/>
      <c r="PIU103" s="42"/>
      <c r="PIV103" s="42"/>
      <c r="PIW103" s="42"/>
      <c r="PIX103" s="42"/>
      <c r="PIY103" s="42"/>
      <c r="PIZ103" s="42"/>
      <c r="PJA103" s="43"/>
      <c r="PJB103" s="42"/>
      <c r="PJC103" s="42"/>
      <c r="PJD103" s="42"/>
      <c r="PJE103" s="42"/>
      <c r="PJF103" s="42"/>
      <c r="PJG103" s="42"/>
      <c r="PJH103" s="42"/>
      <c r="PJI103" s="42"/>
      <c r="PJJ103" s="42"/>
      <c r="PJK103" s="42"/>
      <c r="PJL103" s="42"/>
      <c r="PJM103" s="42"/>
      <c r="PJN103" s="43"/>
      <c r="PJO103" s="42"/>
      <c r="PJP103" s="42"/>
      <c r="PJQ103" s="42"/>
      <c r="PJR103" s="42"/>
      <c r="PJS103" s="42"/>
      <c r="PJT103" s="42"/>
      <c r="PJU103" s="42"/>
      <c r="PJV103" s="42"/>
      <c r="PJW103" s="42"/>
      <c r="PJX103" s="42"/>
      <c r="PJY103" s="42"/>
      <c r="PJZ103" s="42"/>
      <c r="PKA103" s="43"/>
      <c r="PKB103" s="42"/>
      <c r="PKC103" s="42"/>
      <c r="PKD103" s="42"/>
      <c r="PKE103" s="42"/>
      <c r="PKF103" s="42"/>
      <c r="PKG103" s="42"/>
      <c r="PKH103" s="42"/>
      <c r="PKI103" s="42"/>
      <c r="PKJ103" s="42"/>
      <c r="PKK103" s="42"/>
      <c r="PKL103" s="42"/>
      <c r="PKM103" s="42"/>
      <c r="PKN103" s="43"/>
      <c r="PKO103" s="42"/>
      <c r="PKP103" s="42"/>
      <c r="PKQ103" s="42"/>
      <c r="PKR103" s="42"/>
      <c r="PKS103" s="42"/>
      <c r="PKT103" s="42"/>
      <c r="PKU103" s="42"/>
      <c r="PKV103" s="42"/>
      <c r="PKW103" s="42"/>
      <c r="PKX103" s="42"/>
      <c r="PKY103" s="42"/>
      <c r="PKZ103" s="42"/>
      <c r="PLA103" s="43"/>
      <c r="PLB103" s="42"/>
      <c r="PLC103" s="42"/>
      <c r="PLD103" s="42"/>
      <c r="PLE103" s="42"/>
      <c r="PLF103" s="42"/>
      <c r="PLG103" s="42"/>
      <c r="PLH103" s="42"/>
      <c r="PLI103" s="42"/>
      <c r="PLJ103" s="42"/>
      <c r="PLK103" s="42"/>
      <c r="PLL103" s="42"/>
      <c r="PLM103" s="42"/>
      <c r="PLN103" s="43"/>
      <c r="PLO103" s="42"/>
      <c r="PLP103" s="42"/>
      <c r="PLQ103" s="42"/>
      <c r="PLR103" s="42"/>
      <c r="PLS103" s="42"/>
      <c r="PLT103" s="42"/>
      <c r="PLU103" s="42"/>
      <c r="PLV103" s="42"/>
      <c r="PLW103" s="42"/>
      <c r="PLX103" s="42"/>
      <c r="PLY103" s="42"/>
      <c r="PLZ103" s="42"/>
      <c r="PMA103" s="43"/>
      <c r="PMB103" s="42"/>
      <c r="PMC103" s="42"/>
      <c r="PMD103" s="42"/>
      <c r="PME103" s="42"/>
      <c r="PMF103" s="42"/>
      <c r="PMG103" s="42"/>
      <c r="PMH103" s="42"/>
      <c r="PMI103" s="42"/>
      <c r="PMJ103" s="42"/>
      <c r="PMK103" s="42"/>
      <c r="PML103" s="42"/>
      <c r="PMM103" s="42"/>
      <c r="PMN103" s="43"/>
      <c r="PMO103" s="42"/>
      <c r="PMP103" s="42"/>
      <c r="PMQ103" s="42"/>
      <c r="PMR103" s="42"/>
      <c r="PMS103" s="42"/>
      <c r="PMT103" s="42"/>
      <c r="PMU103" s="42"/>
      <c r="PMV103" s="42"/>
      <c r="PMW103" s="42"/>
      <c r="PMX103" s="42"/>
      <c r="PMY103" s="42"/>
      <c r="PMZ103" s="42"/>
      <c r="PNA103" s="43"/>
      <c r="PNB103" s="42"/>
      <c r="PNC103" s="42"/>
      <c r="PND103" s="42"/>
      <c r="PNE103" s="42"/>
      <c r="PNF103" s="42"/>
      <c r="PNG103" s="42"/>
      <c r="PNH103" s="42"/>
      <c r="PNI103" s="42"/>
      <c r="PNJ103" s="42"/>
      <c r="PNK103" s="42"/>
      <c r="PNL103" s="42"/>
      <c r="PNM103" s="42"/>
      <c r="PNN103" s="43"/>
      <c r="PNO103" s="42"/>
      <c r="PNP103" s="42"/>
      <c r="PNQ103" s="42"/>
      <c r="PNR103" s="42"/>
      <c r="PNS103" s="42"/>
      <c r="PNT103" s="42"/>
      <c r="PNU103" s="42"/>
      <c r="PNV103" s="42"/>
      <c r="PNW103" s="42"/>
      <c r="PNX103" s="42"/>
      <c r="PNY103" s="42"/>
      <c r="PNZ103" s="42"/>
      <c r="POA103" s="43"/>
      <c r="POB103" s="42"/>
      <c r="POC103" s="42"/>
      <c r="POD103" s="42"/>
      <c r="POE103" s="42"/>
      <c r="POF103" s="42"/>
      <c r="POG103" s="42"/>
      <c r="POH103" s="42"/>
      <c r="POI103" s="42"/>
      <c r="POJ103" s="42"/>
      <c r="POK103" s="42"/>
      <c r="POL103" s="42"/>
      <c r="POM103" s="42"/>
      <c r="PON103" s="43"/>
      <c r="POO103" s="42"/>
      <c r="POP103" s="42"/>
      <c r="POQ103" s="42"/>
      <c r="POR103" s="42"/>
      <c r="POS103" s="42"/>
      <c r="POT103" s="42"/>
      <c r="POU103" s="42"/>
      <c r="POV103" s="42"/>
      <c r="POW103" s="42"/>
      <c r="POX103" s="42"/>
      <c r="POY103" s="42"/>
      <c r="POZ103" s="42"/>
      <c r="PPA103" s="43"/>
      <c r="PPB103" s="42"/>
      <c r="PPC103" s="42"/>
      <c r="PPD103" s="42"/>
      <c r="PPE103" s="42"/>
      <c r="PPF103" s="42"/>
      <c r="PPG103" s="42"/>
      <c r="PPH103" s="42"/>
      <c r="PPI103" s="42"/>
      <c r="PPJ103" s="42"/>
      <c r="PPK103" s="42"/>
      <c r="PPL103" s="42"/>
      <c r="PPM103" s="42"/>
      <c r="PPN103" s="43"/>
      <c r="PPO103" s="42"/>
      <c r="PPP103" s="42"/>
      <c r="PPQ103" s="42"/>
      <c r="PPR103" s="42"/>
      <c r="PPS103" s="42"/>
      <c r="PPT103" s="42"/>
      <c r="PPU103" s="42"/>
      <c r="PPV103" s="42"/>
      <c r="PPW103" s="42"/>
      <c r="PPX103" s="42"/>
      <c r="PPY103" s="42"/>
      <c r="PPZ103" s="42"/>
      <c r="PQA103" s="43"/>
      <c r="PQB103" s="42"/>
      <c r="PQC103" s="42"/>
      <c r="PQD103" s="42"/>
      <c r="PQE103" s="42"/>
      <c r="PQF103" s="42"/>
      <c r="PQG103" s="42"/>
      <c r="PQH103" s="42"/>
      <c r="PQI103" s="42"/>
      <c r="PQJ103" s="42"/>
      <c r="PQK103" s="42"/>
      <c r="PQL103" s="42"/>
      <c r="PQM103" s="42"/>
      <c r="PQN103" s="43"/>
      <c r="PQO103" s="42"/>
      <c r="PQP103" s="42"/>
      <c r="PQQ103" s="42"/>
      <c r="PQR103" s="42"/>
      <c r="PQS103" s="42"/>
      <c r="PQT103" s="42"/>
      <c r="PQU103" s="42"/>
      <c r="PQV103" s="42"/>
      <c r="PQW103" s="42"/>
      <c r="PQX103" s="42"/>
      <c r="PQY103" s="42"/>
      <c r="PQZ103" s="42"/>
      <c r="PRA103" s="43"/>
      <c r="PRB103" s="42"/>
      <c r="PRC103" s="42"/>
      <c r="PRD103" s="42"/>
      <c r="PRE103" s="42"/>
      <c r="PRF103" s="42"/>
      <c r="PRG103" s="42"/>
      <c r="PRH103" s="42"/>
      <c r="PRI103" s="42"/>
      <c r="PRJ103" s="42"/>
      <c r="PRK103" s="42"/>
      <c r="PRL103" s="42"/>
      <c r="PRM103" s="42"/>
      <c r="PRN103" s="43"/>
      <c r="PRO103" s="42"/>
      <c r="PRP103" s="42"/>
      <c r="PRQ103" s="42"/>
      <c r="PRR103" s="42"/>
      <c r="PRS103" s="42"/>
      <c r="PRT103" s="42"/>
      <c r="PRU103" s="42"/>
      <c r="PRV103" s="42"/>
      <c r="PRW103" s="42"/>
      <c r="PRX103" s="42"/>
      <c r="PRY103" s="42"/>
      <c r="PRZ103" s="42"/>
      <c r="PSA103" s="43"/>
      <c r="PSB103" s="42"/>
      <c r="PSC103" s="42"/>
      <c r="PSD103" s="42"/>
      <c r="PSE103" s="42"/>
      <c r="PSF103" s="42"/>
      <c r="PSG103" s="42"/>
      <c r="PSH103" s="42"/>
      <c r="PSI103" s="42"/>
      <c r="PSJ103" s="42"/>
      <c r="PSK103" s="42"/>
      <c r="PSL103" s="42"/>
      <c r="PSM103" s="42"/>
      <c r="PSN103" s="43"/>
      <c r="PSO103" s="42"/>
      <c r="PSP103" s="42"/>
      <c r="PSQ103" s="42"/>
      <c r="PSR103" s="42"/>
      <c r="PSS103" s="42"/>
      <c r="PST103" s="42"/>
      <c r="PSU103" s="42"/>
      <c r="PSV103" s="42"/>
      <c r="PSW103" s="42"/>
      <c r="PSX103" s="42"/>
      <c r="PSY103" s="42"/>
      <c r="PSZ103" s="42"/>
      <c r="PTA103" s="43"/>
      <c r="PTB103" s="42"/>
      <c r="PTC103" s="42"/>
      <c r="PTD103" s="42"/>
      <c r="PTE103" s="42"/>
      <c r="PTF103" s="42"/>
      <c r="PTG103" s="42"/>
      <c r="PTH103" s="42"/>
      <c r="PTI103" s="42"/>
      <c r="PTJ103" s="42"/>
      <c r="PTK103" s="42"/>
      <c r="PTL103" s="42"/>
      <c r="PTM103" s="42"/>
      <c r="PTN103" s="43"/>
      <c r="PTO103" s="42"/>
      <c r="PTP103" s="42"/>
      <c r="PTQ103" s="42"/>
      <c r="PTR103" s="42"/>
      <c r="PTS103" s="42"/>
      <c r="PTT103" s="42"/>
      <c r="PTU103" s="42"/>
      <c r="PTV103" s="42"/>
      <c r="PTW103" s="42"/>
      <c r="PTX103" s="42"/>
      <c r="PTY103" s="42"/>
      <c r="PTZ103" s="42"/>
      <c r="PUA103" s="43"/>
      <c r="PUB103" s="42"/>
      <c r="PUC103" s="42"/>
      <c r="PUD103" s="42"/>
      <c r="PUE103" s="42"/>
      <c r="PUF103" s="42"/>
      <c r="PUG103" s="42"/>
      <c r="PUH103" s="42"/>
      <c r="PUI103" s="42"/>
      <c r="PUJ103" s="42"/>
      <c r="PUK103" s="42"/>
      <c r="PUL103" s="42"/>
      <c r="PUM103" s="42"/>
      <c r="PUN103" s="43"/>
      <c r="PUO103" s="42"/>
      <c r="PUP103" s="42"/>
      <c r="PUQ103" s="42"/>
      <c r="PUR103" s="42"/>
      <c r="PUS103" s="42"/>
      <c r="PUT103" s="42"/>
      <c r="PUU103" s="42"/>
      <c r="PUV103" s="42"/>
      <c r="PUW103" s="42"/>
      <c r="PUX103" s="42"/>
      <c r="PUY103" s="42"/>
      <c r="PUZ103" s="42"/>
      <c r="PVA103" s="43"/>
      <c r="PVB103" s="42"/>
      <c r="PVC103" s="42"/>
      <c r="PVD103" s="42"/>
      <c r="PVE103" s="42"/>
      <c r="PVF103" s="42"/>
      <c r="PVG103" s="42"/>
      <c r="PVH103" s="42"/>
      <c r="PVI103" s="42"/>
      <c r="PVJ103" s="42"/>
      <c r="PVK103" s="42"/>
      <c r="PVL103" s="42"/>
      <c r="PVM103" s="42"/>
      <c r="PVN103" s="43"/>
      <c r="PVO103" s="42"/>
      <c r="PVP103" s="42"/>
      <c r="PVQ103" s="42"/>
      <c r="PVR103" s="42"/>
      <c r="PVS103" s="42"/>
      <c r="PVT103" s="42"/>
      <c r="PVU103" s="42"/>
      <c r="PVV103" s="42"/>
      <c r="PVW103" s="42"/>
      <c r="PVX103" s="42"/>
      <c r="PVY103" s="42"/>
      <c r="PVZ103" s="42"/>
      <c r="PWA103" s="43"/>
      <c r="PWB103" s="42"/>
      <c r="PWC103" s="42"/>
      <c r="PWD103" s="42"/>
      <c r="PWE103" s="42"/>
      <c r="PWF103" s="42"/>
      <c r="PWG103" s="42"/>
      <c r="PWH103" s="42"/>
      <c r="PWI103" s="42"/>
      <c r="PWJ103" s="42"/>
      <c r="PWK103" s="42"/>
      <c r="PWL103" s="42"/>
      <c r="PWM103" s="42"/>
      <c r="PWN103" s="43"/>
      <c r="PWO103" s="42"/>
      <c r="PWP103" s="42"/>
      <c r="PWQ103" s="42"/>
      <c r="PWR103" s="42"/>
      <c r="PWS103" s="42"/>
      <c r="PWT103" s="42"/>
      <c r="PWU103" s="42"/>
      <c r="PWV103" s="42"/>
      <c r="PWW103" s="42"/>
      <c r="PWX103" s="42"/>
      <c r="PWY103" s="42"/>
      <c r="PWZ103" s="42"/>
      <c r="PXA103" s="43"/>
      <c r="PXB103" s="42"/>
      <c r="PXC103" s="42"/>
      <c r="PXD103" s="42"/>
      <c r="PXE103" s="42"/>
      <c r="PXF103" s="42"/>
      <c r="PXG103" s="42"/>
      <c r="PXH103" s="42"/>
      <c r="PXI103" s="42"/>
      <c r="PXJ103" s="42"/>
      <c r="PXK103" s="42"/>
      <c r="PXL103" s="42"/>
      <c r="PXM103" s="42"/>
      <c r="PXN103" s="43"/>
      <c r="PXO103" s="42"/>
      <c r="PXP103" s="42"/>
      <c r="PXQ103" s="42"/>
      <c r="PXR103" s="42"/>
      <c r="PXS103" s="42"/>
      <c r="PXT103" s="42"/>
      <c r="PXU103" s="42"/>
      <c r="PXV103" s="42"/>
      <c r="PXW103" s="42"/>
      <c r="PXX103" s="42"/>
      <c r="PXY103" s="42"/>
      <c r="PXZ103" s="42"/>
      <c r="PYA103" s="43"/>
      <c r="PYB103" s="42"/>
      <c r="PYC103" s="42"/>
      <c r="PYD103" s="42"/>
      <c r="PYE103" s="42"/>
      <c r="PYF103" s="42"/>
      <c r="PYG103" s="42"/>
      <c r="PYH103" s="42"/>
      <c r="PYI103" s="42"/>
      <c r="PYJ103" s="42"/>
      <c r="PYK103" s="42"/>
      <c r="PYL103" s="42"/>
      <c r="PYM103" s="42"/>
      <c r="PYN103" s="43"/>
      <c r="PYO103" s="42"/>
      <c r="PYP103" s="42"/>
      <c r="PYQ103" s="42"/>
      <c r="PYR103" s="42"/>
      <c r="PYS103" s="42"/>
      <c r="PYT103" s="42"/>
      <c r="PYU103" s="42"/>
      <c r="PYV103" s="42"/>
      <c r="PYW103" s="42"/>
      <c r="PYX103" s="42"/>
      <c r="PYY103" s="42"/>
      <c r="PYZ103" s="42"/>
      <c r="PZA103" s="43"/>
      <c r="PZB103" s="42"/>
      <c r="PZC103" s="42"/>
      <c r="PZD103" s="42"/>
      <c r="PZE103" s="42"/>
      <c r="PZF103" s="42"/>
      <c r="PZG103" s="42"/>
      <c r="PZH103" s="42"/>
      <c r="PZI103" s="42"/>
      <c r="PZJ103" s="42"/>
      <c r="PZK103" s="42"/>
      <c r="PZL103" s="42"/>
      <c r="PZM103" s="42"/>
      <c r="PZN103" s="43"/>
      <c r="PZO103" s="42"/>
      <c r="PZP103" s="42"/>
      <c r="PZQ103" s="42"/>
      <c r="PZR103" s="42"/>
      <c r="PZS103" s="42"/>
      <c r="PZT103" s="42"/>
      <c r="PZU103" s="42"/>
      <c r="PZV103" s="42"/>
      <c r="PZW103" s="42"/>
      <c r="PZX103" s="42"/>
      <c r="PZY103" s="42"/>
      <c r="PZZ103" s="42"/>
      <c r="QAA103" s="43"/>
      <c r="QAB103" s="42"/>
      <c r="QAC103" s="42"/>
      <c r="QAD103" s="42"/>
      <c r="QAE103" s="42"/>
      <c r="QAF103" s="42"/>
      <c r="QAG103" s="42"/>
      <c r="QAH103" s="42"/>
      <c r="QAI103" s="42"/>
      <c r="QAJ103" s="42"/>
      <c r="QAK103" s="42"/>
      <c r="QAL103" s="42"/>
      <c r="QAM103" s="42"/>
      <c r="QAN103" s="43"/>
      <c r="QAO103" s="42"/>
      <c r="QAP103" s="42"/>
      <c r="QAQ103" s="42"/>
      <c r="QAR103" s="42"/>
      <c r="QAS103" s="42"/>
      <c r="QAT103" s="42"/>
      <c r="QAU103" s="42"/>
      <c r="QAV103" s="42"/>
      <c r="QAW103" s="42"/>
      <c r="QAX103" s="42"/>
      <c r="QAY103" s="42"/>
      <c r="QAZ103" s="42"/>
      <c r="QBA103" s="43"/>
      <c r="QBB103" s="42"/>
      <c r="QBC103" s="42"/>
      <c r="QBD103" s="42"/>
      <c r="QBE103" s="42"/>
      <c r="QBF103" s="42"/>
      <c r="QBG103" s="42"/>
      <c r="QBH103" s="42"/>
      <c r="QBI103" s="42"/>
      <c r="QBJ103" s="42"/>
      <c r="QBK103" s="42"/>
      <c r="QBL103" s="42"/>
      <c r="QBM103" s="42"/>
      <c r="QBN103" s="43"/>
      <c r="QBO103" s="42"/>
      <c r="QBP103" s="42"/>
      <c r="QBQ103" s="42"/>
      <c r="QBR103" s="42"/>
      <c r="QBS103" s="42"/>
      <c r="QBT103" s="42"/>
      <c r="QBU103" s="42"/>
      <c r="QBV103" s="42"/>
      <c r="QBW103" s="42"/>
      <c r="QBX103" s="42"/>
      <c r="QBY103" s="42"/>
      <c r="QBZ103" s="42"/>
      <c r="QCA103" s="43"/>
      <c r="QCB103" s="42"/>
      <c r="QCC103" s="42"/>
      <c r="QCD103" s="42"/>
      <c r="QCE103" s="42"/>
      <c r="QCF103" s="42"/>
      <c r="QCG103" s="42"/>
      <c r="QCH103" s="42"/>
      <c r="QCI103" s="42"/>
      <c r="QCJ103" s="42"/>
      <c r="QCK103" s="42"/>
      <c r="QCL103" s="42"/>
      <c r="QCM103" s="42"/>
      <c r="QCN103" s="43"/>
      <c r="QCO103" s="42"/>
      <c r="QCP103" s="42"/>
      <c r="QCQ103" s="42"/>
      <c r="QCR103" s="42"/>
      <c r="QCS103" s="42"/>
      <c r="QCT103" s="42"/>
      <c r="QCU103" s="42"/>
      <c r="QCV103" s="42"/>
      <c r="QCW103" s="42"/>
      <c r="QCX103" s="42"/>
      <c r="QCY103" s="42"/>
      <c r="QCZ103" s="42"/>
      <c r="QDA103" s="43"/>
      <c r="QDB103" s="42"/>
      <c r="QDC103" s="42"/>
      <c r="QDD103" s="42"/>
      <c r="QDE103" s="42"/>
      <c r="QDF103" s="42"/>
      <c r="QDG103" s="42"/>
      <c r="QDH103" s="42"/>
      <c r="QDI103" s="42"/>
      <c r="QDJ103" s="42"/>
      <c r="QDK103" s="42"/>
      <c r="QDL103" s="42"/>
      <c r="QDM103" s="42"/>
      <c r="QDN103" s="43"/>
      <c r="QDO103" s="42"/>
      <c r="QDP103" s="42"/>
      <c r="QDQ103" s="42"/>
      <c r="QDR103" s="42"/>
      <c r="QDS103" s="42"/>
      <c r="QDT103" s="42"/>
      <c r="QDU103" s="42"/>
      <c r="QDV103" s="42"/>
      <c r="QDW103" s="42"/>
      <c r="QDX103" s="42"/>
      <c r="QDY103" s="42"/>
      <c r="QDZ103" s="42"/>
      <c r="QEA103" s="43"/>
      <c r="QEB103" s="42"/>
      <c r="QEC103" s="42"/>
      <c r="QED103" s="42"/>
      <c r="QEE103" s="42"/>
      <c r="QEF103" s="42"/>
      <c r="QEG103" s="42"/>
      <c r="QEH103" s="42"/>
      <c r="QEI103" s="42"/>
      <c r="QEJ103" s="42"/>
      <c r="QEK103" s="42"/>
      <c r="QEL103" s="42"/>
      <c r="QEM103" s="42"/>
      <c r="QEN103" s="43"/>
      <c r="QEO103" s="42"/>
      <c r="QEP103" s="42"/>
      <c r="QEQ103" s="42"/>
      <c r="QER103" s="42"/>
      <c r="QES103" s="42"/>
      <c r="QET103" s="42"/>
      <c r="QEU103" s="42"/>
      <c r="QEV103" s="42"/>
      <c r="QEW103" s="42"/>
      <c r="QEX103" s="42"/>
      <c r="QEY103" s="42"/>
      <c r="QEZ103" s="42"/>
      <c r="QFA103" s="43"/>
      <c r="QFB103" s="42"/>
      <c r="QFC103" s="42"/>
      <c r="QFD103" s="42"/>
      <c r="QFE103" s="42"/>
      <c r="QFF103" s="42"/>
      <c r="QFG103" s="42"/>
      <c r="QFH103" s="42"/>
      <c r="QFI103" s="42"/>
      <c r="QFJ103" s="42"/>
      <c r="QFK103" s="42"/>
      <c r="QFL103" s="42"/>
      <c r="QFM103" s="42"/>
      <c r="QFN103" s="43"/>
      <c r="QFO103" s="42"/>
      <c r="QFP103" s="42"/>
      <c r="QFQ103" s="42"/>
      <c r="QFR103" s="42"/>
      <c r="QFS103" s="42"/>
      <c r="QFT103" s="42"/>
      <c r="QFU103" s="42"/>
      <c r="QFV103" s="42"/>
      <c r="QFW103" s="42"/>
      <c r="QFX103" s="42"/>
      <c r="QFY103" s="42"/>
      <c r="QFZ103" s="42"/>
      <c r="QGA103" s="43"/>
      <c r="QGB103" s="42"/>
      <c r="QGC103" s="42"/>
      <c r="QGD103" s="42"/>
      <c r="QGE103" s="42"/>
      <c r="QGF103" s="42"/>
      <c r="QGG103" s="42"/>
      <c r="QGH103" s="42"/>
      <c r="QGI103" s="42"/>
      <c r="QGJ103" s="42"/>
      <c r="QGK103" s="42"/>
      <c r="QGL103" s="42"/>
      <c r="QGM103" s="42"/>
      <c r="QGN103" s="43"/>
      <c r="QGO103" s="42"/>
      <c r="QGP103" s="42"/>
      <c r="QGQ103" s="42"/>
      <c r="QGR103" s="42"/>
      <c r="QGS103" s="42"/>
      <c r="QGT103" s="42"/>
      <c r="QGU103" s="42"/>
      <c r="QGV103" s="42"/>
      <c r="QGW103" s="42"/>
      <c r="QGX103" s="42"/>
      <c r="QGY103" s="42"/>
      <c r="QGZ103" s="42"/>
      <c r="QHA103" s="43"/>
      <c r="QHB103" s="42"/>
      <c r="QHC103" s="42"/>
      <c r="QHD103" s="42"/>
      <c r="QHE103" s="42"/>
      <c r="QHF103" s="42"/>
      <c r="QHG103" s="42"/>
      <c r="QHH103" s="42"/>
      <c r="QHI103" s="42"/>
      <c r="QHJ103" s="42"/>
      <c r="QHK103" s="42"/>
      <c r="QHL103" s="42"/>
      <c r="QHM103" s="42"/>
      <c r="QHN103" s="43"/>
      <c r="QHO103" s="42"/>
      <c r="QHP103" s="42"/>
      <c r="QHQ103" s="42"/>
      <c r="QHR103" s="42"/>
      <c r="QHS103" s="42"/>
      <c r="QHT103" s="42"/>
      <c r="QHU103" s="42"/>
      <c r="QHV103" s="42"/>
      <c r="QHW103" s="42"/>
      <c r="QHX103" s="42"/>
      <c r="QHY103" s="42"/>
      <c r="QHZ103" s="42"/>
      <c r="QIA103" s="43"/>
      <c r="QIB103" s="42"/>
      <c r="QIC103" s="42"/>
      <c r="QID103" s="42"/>
      <c r="QIE103" s="42"/>
      <c r="QIF103" s="42"/>
      <c r="QIG103" s="42"/>
      <c r="QIH103" s="42"/>
      <c r="QII103" s="42"/>
      <c r="QIJ103" s="42"/>
      <c r="QIK103" s="42"/>
      <c r="QIL103" s="42"/>
      <c r="QIM103" s="42"/>
      <c r="QIN103" s="43"/>
      <c r="QIO103" s="42"/>
      <c r="QIP103" s="42"/>
      <c r="QIQ103" s="42"/>
      <c r="QIR103" s="42"/>
      <c r="QIS103" s="42"/>
      <c r="QIT103" s="42"/>
      <c r="QIU103" s="42"/>
      <c r="QIV103" s="42"/>
      <c r="QIW103" s="42"/>
      <c r="QIX103" s="42"/>
      <c r="QIY103" s="42"/>
      <c r="QIZ103" s="42"/>
      <c r="QJA103" s="43"/>
      <c r="QJB103" s="42"/>
      <c r="QJC103" s="42"/>
      <c r="QJD103" s="42"/>
      <c r="QJE103" s="42"/>
      <c r="QJF103" s="42"/>
      <c r="QJG103" s="42"/>
      <c r="QJH103" s="42"/>
      <c r="QJI103" s="42"/>
      <c r="QJJ103" s="42"/>
      <c r="QJK103" s="42"/>
      <c r="QJL103" s="42"/>
      <c r="QJM103" s="42"/>
      <c r="QJN103" s="43"/>
      <c r="QJO103" s="42"/>
      <c r="QJP103" s="42"/>
      <c r="QJQ103" s="42"/>
      <c r="QJR103" s="42"/>
      <c r="QJS103" s="42"/>
      <c r="QJT103" s="42"/>
      <c r="QJU103" s="42"/>
      <c r="QJV103" s="42"/>
      <c r="QJW103" s="42"/>
      <c r="QJX103" s="42"/>
      <c r="QJY103" s="42"/>
      <c r="QJZ103" s="42"/>
      <c r="QKA103" s="43"/>
      <c r="QKB103" s="42"/>
      <c r="QKC103" s="42"/>
      <c r="QKD103" s="42"/>
      <c r="QKE103" s="42"/>
      <c r="QKF103" s="42"/>
      <c r="QKG103" s="42"/>
      <c r="QKH103" s="42"/>
      <c r="QKI103" s="42"/>
      <c r="QKJ103" s="42"/>
      <c r="QKK103" s="42"/>
      <c r="QKL103" s="42"/>
      <c r="QKM103" s="42"/>
      <c r="QKN103" s="43"/>
      <c r="QKO103" s="42"/>
      <c r="QKP103" s="42"/>
      <c r="QKQ103" s="42"/>
      <c r="QKR103" s="42"/>
      <c r="QKS103" s="42"/>
      <c r="QKT103" s="42"/>
      <c r="QKU103" s="42"/>
      <c r="QKV103" s="42"/>
      <c r="QKW103" s="42"/>
      <c r="QKX103" s="42"/>
      <c r="QKY103" s="42"/>
      <c r="QKZ103" s="42"/>
      <c r="QLA103" s="43"/>
      <c r="QLB103" s="42"/>
      <c r="QLC103" s="42"/>
      <c r="QLD103" s="42"/>
      <c r="QLE103" s="42"/>
      <c r="QLF103" s="42"/>
      <c r="QLG103" s="42"/>
      <c r="QLH103" s="42"/>
      <c r="QLI103" s="42"/>
      <c r="QLJ103" s="42"/>
      <c r="QLK103" s="42"/>
      <c r="QLL103" s="42"/>
      <c r="QLM103" s="42"/>
      <c r="QLN103" s="43"/>
      <c r="QLO103" s="42"/>
      <c r="QLP103" s="42"/>
      <c r="QLQ103" s="42"/>
      <c r="QLR103" s="42"/>
      <c r="QLS103" s="42"/>
      <c r="QLT103" s="42"/>
      <c r="QLU103" s="42"/>
      <c r="QLV103" s="42"/>
      <c r="QLW103" s="42"/>
      <c r="QLX103" s="42"/>
      <c r="QLY103" s="42"/>
      <c r="QLZ103" s="42"/>
      <c r="QMA103" s="43"/>
      <c r="QMB103" s="42"/>
      <c r="QMC103" s="42"/>
      <c r="QMD103" s="42"/>
      <c r="QME103" s="42"/>
      <c r="QMF103" s="42"/>
      <c r="QMG103" s="42"/>
      <c r="QMH103" s="42"/>
      <c r="QMI103" s="42"/>
      <c r="QMJ103" s="42"/>
      <c r="QMK103" s="42"/>
      <c r="QML103" s="42"/>
      <c r="QMM103" s="42"/>
      <c r="QMN103" s="43"/>
      <c r="QMO103" s="42"/>
      <c r="QMP103" s="42"/>
      <c r="QMQ103" s="42"/>
      <c r="QMR103" s="42"/>
      <c r="QMS103" s="42"/>
      <c r="QMT103" s="42"/>
      <c r="QMU103" s="42"/>
      <c r="QMV103" s="42"/>
      <c r="QMW103" s="42"/>
      <c r="QMX103" s="42"/>
      <c r="QMY103" s="42"/>
      <c r="QMZ103" s="42"/>
      <c r="QNA103" s="43"/>
      <c r="QNB103" s="42"/>
      <c r="QNC103" s="42"/>
      <c r="QND103" s="42"/>
      <c r="QNE103" s="42"/>
      <c r="QNF103" s="42"/>
      <c r="QNG103" s="42"/>
      <c r="QNH103" s="42"/>
      <c r="QNI103" s="42"/>
      <c r="QNJ103" s="42"/>
      <c r="QNK103" s="42"/>
      <c r="QNL103" s="42"/>
      <c r="QNM103" s="42"/>
      <c r="QNN103" s="43"/>
      <c r="QNO103" s="42"/>
      <c r="QNP103" s="42"/>
      <c r="QNQ103" s="42"/>
      <c r="QNR103" s="42"/>
      <c r="QNS103" s="42"/>
      <c r="QNT103" s="42"/>
      <c r="QNU103" s="42"/>
      <c r="QNV103" s="42"/>
      <c r="QNW103" s="42"/>
      <c r="QNX103" s="42"/>
      <c r="QNY103" s="42"/>
      <c r="QNZ103" s="42"/>
      <c r="QOA103" s="43"/>
      <c r="QOB103" s="42"/>
      <c r="QOC103" s="42"/>
      <c r="QOD103" s="42"/>
      <c r="QOE103" s="42"/>
      <c r="QOF103" s="42"/>
      <c r="QOG103" s="42"/>
      <c r="QOH103" s="42"/>
      <c r="QOI103" s="42"/>
      <c r="QOJ103" s="42"/>
      <c r="QOK103" s="42"/>
      <c r="QOL103" s="42"/>
      <c r="QOM103" s="42"/>
      <c r="QON103" s="43"/>
      <c r="QOO103" s="42"/>
      <c r="QOP103" s="42"/>
      <c r="QOQ103" s="42"/>
      <c r="QOR103" s="42"/>
      <c r="QOS103" s="42"/>
      <c r="QOT103" s="42"/>
      <c r="QOU103" s="42"/>
      <c r="QOV103" s="42"/>
      <c r="QOW103" s="42"/>
      <c r="QOX103" s="42"/>
      <c r="QOY103" s="42"/>
      <c r="QOZ103" s="42"/>
      <c r="QPA103" s="43"/>
      <c r="QPB103" s="42"/>
      <c r="QPC103" s="42"/>
      <c r="QPD103" s="42"/>
      <c r="QPE103" s="42"/>
      <c r="QPF103" s="42"/>
      <c r="QPG103" s="42"/>
      <c r="QPH103" s="42"/>
      <c r="QPI103" s="42"/>
      <c r="QPJ103" s="42"/>
      <c r="QPK103" s="42"/>
      <c r="QPL103" s="42"/>
      <c r="QPM103" s="42"/>
      <c r="QPN103" s="43"/>
      <c r="QPO103" s="42"/>
      <c r="QPP103" s="42"/>
      <c r="QPQ103" s="42"/>
      <c r="QPR103" s="42"/>
      <c r="QPS103" s="42"/>
      <c r="QPT103" s="42"/>
      <c r="QPU103" s="42"/>
      <c r="QPV103" s="42"/>
      <c r="QPW103" s="42"/>
      <c r="QPX103" s="42"/>
      <c r="QPY103" s="42"/>
      <c r="QPZ103" s="42"/>
      <c r="QQA103" s="43"/>
      <c r="QQB103" s="42"/>
      <c r="QQC103" s="42"/>
      <c r="QQD103" s="42"/>
      <c r="QQE103" s="42"/>
      <c r="QQF103" s="42"/>
      <c r="QQG103" s="42"/>
      <c r="QQH103" s="42"/>
      <c r="QQI103" s="42"/>
      <c r="QQJ103" s="42"/>
      <c r="QQK103" s="42"/>
      <c r="QQL103" s="42"/>
      <c r="QQM103" s="42"/>
      <c r="QQN103" s="43"/>
      <c r="QQO103" s="42"/>
      <c r="QQP103" s="42"/>
      <c r="QQQ103" s="42"/>
      <c r="QQR103" s="42"/>
      <c r="QQS103" s="42"/>
      <c r="QQT103" s="42"/>
      <c r="QQU103" s="42"/>
      <c r="QQV103" s="42"/>
      <c r="QQW103" s="42"/>
      <c r="QQX103" s="42"/>
      <c r="QQY103" s="42"/>
      <c r="QQZ103" s="42"/>
      <c r="QRA103" s="43"/>
      <c r="QRB103" s="42"/>
      <c r="QRC103" s="42"/>
      <c r="QRD103" s="42"/>
      <c r="QRE103" s="42"/>
      <c r="QRF103" s="42"/>
      <c r="QRG103" s="42"/>
      <c r="QRH103" s="42"/>
      <c r="QRI103" s="42"/>
      <c r="QRJ103" s="42"/>
      <c r="QRK103" s="42"/>
      <c r="QRL103" s="42"/>
      <c r="QRM103" s="42"/>
      <c r="QRN103" s="43"/>
      <c r="QRO103" s="42"/>
      <c r="QRP103" s="42"/>
      <c r="QRQ103" s="42"/>
      <c r="QRR103" s="42"/>
      <c r="QRS103" s="42"/>
      <c r="QRT103" s="42"/>
      <c r="QRU103" s="42"/>
      <c r="QRV103" s="42"/>
      <c r="QRW103" s="42"/>
      <c r="QRX103" s="42"/>
      <c r="QRY103" s="42"/>
      <c r="QRZ103" s="42"/>
      <c r="QSA103" s="43"/>
      <c r="QSB103" s="42"/>
      <c r="QSC103" s="42"/>
      <c r="QSD103" s="42"/>
      <c r="QSE103" s="42"/>
      <c r="QSF103" s="42"/>
      <c r="QSG103" s="42"/>
      <c r="QSH103" s="42"/>
      <c r="QSI103" s="42"/>
      <c r="QSJ103" s="42"/>
      <c r="QSK103" s="42"/>
      <c r="QSL103" s="42"/>
      <c r="QSM103" s="42"/>
      <c r="QSN103" s="43"/>
      <c r="QSO103" s="42"/>
      <c r="QSP103" s="42"/>
      <c r="QSQ103" s="42"/>
      <c r="QSR103" s="42"/>
      <c r="QSS103" s="42"/>
      <c r="QST103" s="42"/>
      <c r="QSU103" s="42"/>
      <c r="QSV103" s="42"/>
      <c r="QSW103" s="42"/>
      <c r="QSX103" s="42"/>
      <c r="QSY103" s="42"/>
      <c r="QSZ103" s="42"/>
      <c r="QTA103" s="43"/>
      <c r="QTB103" s="42"/>
      <c r="QTC103" s="42"/>
      <c r="QTD103" s="42"/>
      <c r="QTE103" s="42"/>
      <c r="QTF103" s="42"/>
      <c r="QTG103" s="42"/>
      <c r="QTH103" s="42"/>
      <c r="QTI103" s="42"/>
      <c r="QTJ103" s="42"/>
      <c r="QTK103" s="42"/>
      <c r="QTL103" s="42"/>
      <c r="QTM103" s="42"/>
      <c r="QTN103" s="43"/>
      <c r="QTO103" s="42"/>
      <c r="QTP103" s="42"/>
      <c r="QTQ103" s="42"/>
      <c r="QTR103" s="42"/>
      <c r="QTS103" s="42"/>
      <c r="QTT103" s="42"/>
      <c r="QTU103" s="42"/>
      <c r="QTV103" s="42"/>
      <c r="QTW103" s="42"/>
      <c r="QTX103" s="42"/>
      <c r="QTY103" s="42"/>
      <c r="QTZ103" s="42"/>
      <c r="QUA103" s="43"/>
      <c r="QUB103" s="42"/>
      <c r="QUC103" s="42"/>
      <c r="QUD103" s="42"/>
      <c r="QUE103" s="42"/>
      <c r="QUF103" s="42"/>
      <c r="QUG103" s="42"/>
      <c r="QUH103" s="42"/>
      <c r="QUI103" s="42"/>
      <c r="QUJ103" s="42"/>
      <c r="QUK103" s="42"/>
      <c r="QUL103" s="42"/>
      <c r="QUM103" s="42"/>
      <c r="QUN103" s="43"/>
      <c r="QUO103" s="42"/>
      <c r="QUP103" s="42"/>
      <c r="QUQ103" s="42"/>
      <c r="QUR103" s="42"/>
      <c r="QUS103" s="42"/>
      <c r="QUT103" s="42"/>
      <c r="QUU103" s="42"/>
      <c r="QUV103" s="42"/>
      <c r="QUW103" s="42"/>
      <c r="QUX103" s="42"/>
      <c r="QUY103" s="42"/>
      <c r="QUZ103" s="42"/>
      <c r="QVA103" s="43"/>
      <c r="QVB103" s="42"/>
      <c r="QVC103" s="42"/>
      <c r="QVD103" s="42"/>
      <c r="QVE103" s="42"/>
      <c r="QVF103" s="42"/>
      <c r="QVG103" s="42"/>
      <c r="QVH103" s="42"/>
      <c r="QVI103" s="42"/>
      <c r="QVJ103" s="42"/>
      <c r="QVK103" s="42"/>
      <c r="QVL103" s="42"/>
      <c r="QVM103" s="42"/>
      <c r="QVN103" s="43"/>
      <c r="QVO103" s="42"/>
      <c r="QVP103" s="42"/>
      <c r="QVQ103" s="42"/>
      <c r="QVR103" s="42"/>
      <c r="QVS103" s="42"/>
      <c r="QVT103" s="42"/>
      <c r="QVU103" s="42"/>
      <c r="QVV103" s="42"/>
      <c r="QVW103" s="42"/>
      <c r="QVX103" s="42"/>
      <c r="QVY103" s="42"/>
      <c r="QVZ103" s="42"/>
      <c r="QWA103" s="43"/>
      <c r="QWB103" s="42"/>
      <c r="QWC103" s="42"/>
      <c r="QWD103" s="42"/>
      <c r="QWE103" s="42"/>
      <c r="QWF103" s="42"/>
      <c r="QWG103" s="42"/>
      <c r="QWH103" s="42"/>
      <c r="QWI103" s="42"/>
      <c r="QWJ103" s="42"/>
      <c r="QWK103" s="42"/>
      <c r="QWL103" s="42"/>
      <c r="QWM103" s="42"/>
      <c r="QWN103" s="43"/>
      <c r="QWO103" s="42"/>
      <c r="QWP103" s="42"/>
      <c r="QWQ103" s="42"/>
      <c r="QWR103" s="42"/>
      <c r="QWS103" s="42"/>
      <c r="QWT103" s="42"/>
      <c r="QWU103" s="42"/>
      <c r="QWV103" s="42"/>
      <c r="QWW103" s="42"/>
      <c r="QWX103" s="42"/>
      <c r="QWY103" s="42"/>
      <c r="QWZ103" s="42"/>
      <c r="QXA103" s="43"/>
      <c r="QXB103" s="42"/>
      <c r="QXC103" s="42"/>
      <c r="QXD103" s="42"/>
      <c r="QXE103" s="42"/>
      <c r="QXF103" s="42"/>
      <c r="QXG103" s="42"/>
      <c r="QXH103" s="42"/>
      <c r="QXI103" s="42"/>
      <c r="QXJ103" s="42"/>
      <c r="QXK103" s="42"/>
      <c r="QXL103" s="42"/>
      <c r="QXM103" s="42"/>
      <c r="QXN103" s="43"/>
      <c r="QXO103" s="42"/>
      <c r="QXP103" s="42"/>
      <c r="QXQ103" s="42"/>
      <c r="QXR103" s="42"/>
      <c r="QXS103" s="42"/>
      <c r="QXT103" s="42"/>
      <c r="QXU103" s="42"/>
      <c r="QXV103" s="42"/>
      <c r="QXW103" s="42"/>
      <c r="QXX103" s="42"/>
      <c r="QXY103" s="42"/>
      <c r="QXZ103" s="42"/>
      <c r="QYA103" s="43"/>
      <c r="QYB103" s="42"/>
      <c r="QYC103" s="42"/>
      <c r="QYD103" s="42"/>
      <c r="QYE103" s="42"/>
      <c r="QYF103" s="42"/>
      <c r="QYG103" s="42"/>
      <c r="QYH103" s="42"/>
      <c r="QYI103" s="42"/>
      <c r="QYJ103" s="42"/>
      <c r="QYK103" s="42"/>
      <c r="QYL103" s="42"/>
      <c r="QYM103" s="42"/>
      <c r="QYN103" s="43"/>
      <c r="QYO103" s="42"/>
      <c r="QYP103" s="42"/>
      <c r="QYQ103" s="42"/>
      <c r="QYR103" s="42"/>
      <c r="QYS103" s="42"/>
      <c r="QYT103" s="42"/>
      <c r="QYU103" s="42"/>
      <c r="QYV103" s="42"/>
      <c r="QYW103" s="42"/>
      <c r="QYX103" s="42"/>
      <c r="QYY103" s="42"/>
      <c r="QYZ103" s="42"/>
      <c r="QZA103" s="43"/>
      <c r="QZB103" s="42"/>
      <c r="QZC103" s="42"/>
      <c r="QZD103" s="42"/>
      <c r="QZE103" s="42"/>
      <c r="QZF103" s="42"/>
      <c r="QZG103" s="42"/>
      <c r="QZH103" s="42"/>
      <c r="QZI103" s="42"/>
      <c r="QZJ103" s="42"/>
      <c r="QZK103" s="42"/>
      <c r="QZL103" s="42"/>
      <c r="QZM103" s="42"/>
      <c r="QZN103" s="43"/>
      <c r="QZO103" s="42"/>
      <c r="QZP103" s="42"/>
      <c r="QZQ103" s="42"/>
      <c r="QZR103" s="42"/>
      <c r="QZS103" s="42"/>
      <c r="QZT103" s="42"/>
      <c r="QZU103" s="42"/>
      <c r="QZV103" s="42"/>
      <c r="QZW103" s="42"/>
      <c r="QZX103" s="42"/>
      <c r="QZY103" s="42"/>
      <c r="QZZ103" s="42"/>
      <c r="RAA103" s="43"/>
      <c r="RAB103" s="42"/>
      <c r="RAC103" s="42"/>
      <c r="RAD103" s="42"/>
      <c r="RAE103" s="42"/>
      <c r="RAF103" s="42"/>
      <c r="RAG103" s="42"/>
      <c r="RAH103" s="42"/>
      <c r="RAI103" s="42"/>
      <c r="RAJ103" s="42"/>
      <c r="RAK103" s="42"/>
      <c r="RAL103" s="42"/>
      <c r="RAM103" s="42"/>
      <c r="RAN103" s="43"/>
      <c r="RAO103" s="42"/>
      <c r="RAP103" s="42"/>
      <c r="RAQ103" s="42"/>
      <c r="RAR103" s="42"/>
      <c r="RAS103" s="42"/>
      <c r="RAT103" s="42"/>
      <c r="RAU103" s="42"/>
      <c r="RAV103" s="42"/>
      <c r="RAW103" s="42"/>
      <c r="RAX103" s="42"/>
      <c r="RAY103" s="42"/>
      <c r="RAZ103" s="42"/>
      <c r="RBA103" s="43"/>
      <c r="RBB103" s="42"/>
      <c r="RBC103" s="42"/>
      <c r="RBD103" s="42"/>
      <c r="RBE103" s="42"/>
      <c r="RBF103" s="42"/>
      <c r="RBG103" s="42"/>
      <c r="RBH103" s="42"/>
      <c r="RBI103" s="42"/>
      <c r="RBJ103" s="42"/>
      <c r="RBK103" s="42"/>
      <c r="RBL103" s="42"/>
      <c r="RBM103" s="42"/>
      <c r="RBN103" s="43"/>
      <c r="RBO103" s="42"/>
      <c r="RBP103" s="42"/>
      <c r="RBQ103" s="42"/>
      <c r="RBR103" s="42"/>
      <c r="RBS103" s="42"/>
      <c r="RBT103" s="42"/>
      <c r="RBU103" s="42"/>
      <c r="RBV103" s="42"/>
      <c r="RBW103" s="42"/>
      <c r="RBX103" s="42"/>
      <c r="RBY103" s="42"/>
      <c r="RBZ103" s="42"/>
      <c r="RCA103" s="43"/>
      <c r="RCB103" s="42"/>
      <c r="RCC103" s="42"/>
      <c r="RCD103" s="42"/>
      <c r="RCE103" s="42"/>
      <c r="RCF103" s="42"/>
      <c r="RCG103" s="42"/>
      <c r="RCH103" s="42"/>
      <c r="RCI103" s="42"/>
      <c r="RCJ103" s="42"/>
      <c r="RCK103" s="42"/>
      <c r="RCL103" s="42"/>
      <c r="RCM103" s="42"/>
      <c r="RCN103" s="43"/>
      <c r="RCO103" s="42"/>
      <c r="RCP103" s="42"/>
      <c r="RCQ103" s="42"/>
      <c r="RCR103" s="42"/>
      <c r="RCS103" s="42"/>
      <c r="RCT103" s="42"/>
      <c r="RCU103" s="42"/>
      <c r="RCV103" s="42"/>
      <c r="RCW103" s="42"/>
      <c r="RCX103" s="42"/>
      <c r="RCY103" s="42"/>
      <c r="RCZ103" s="42"/>
      <c r="RDA103" s="43"/>
      <c r="RDB103" s="42"/>
      <c r="RDC103" s="42"/>
      <c r="RDD103" s="42"/>
      <c r="RDE103" s="42"/>
      <c r="RDF103" s="42"/>
      <c r="RDG103" s="42"/>
      <c r="RDH103" s="42"/>
      <c r="RDI103" s="42"/>
      <c r="RDJ103" s="42"/>
      <c r="RDK103" s="42"/>
      <c r="RDL103" s="42"/>
      <c r="RDM103" s="42"/>
      <c r="RDN103" s="43"/>
      <c r="RDO103" s="42"/>
      <c r="RDP103" s="42"/>
      <c r="RDQ103" s="42"/>
      <c r="RDR103" s="42"/>
      <c r="RDS103" s="42"/>
      <c r="RDT103" s="42"/>
      <c r="RDU103" s="42"/>
      <c r="RDV103" s="42"/>
      <c r="RDW103" s="42"/>
      <c r="RDX103" s="42"/>
      <c r="RDY103" s="42"/>
      <c r="RDZ103" s="42"/>
      <c r="REA103" s="43"/>
      <c r="REB103" s="42"/>
      <c r="REC103" s="42"/>
      <c r="RED103" s="42"/>
      <c r="REE103" s="42"/>
      <c r="REF103" s="42"/>
      <c r="REG103" s="42"/>
      <c r="REH103" s="42"/>
      <c r="REI103" s="42"/>
      <c r="REJ103" s="42"/>
      <c r="REK103" s="42"/>
      <c r="REL103" s="42"/>
      <c r="REM103" s="42"/>
      <c r="REN103" s="43"/>
      <c r="REO103" s="42"/>
      <c r="REP103" s="42"/>
      <c r="REQ103" s="42"/>
      <c r="RER103" s="42"/>
      <c r="RES103" s="42"/>
      <c r="RET103" s="42"/>
      <c r="REU103" s="42"/>
      <c r="REV103" s="42"/>
      <c r="REW103" s="42"/>
      <c r="REX103" s="42"/>
      <c r="REY103" s="42"/>
      <c r="REZ103" s="42"/>
      <c r="RFA103" s="43"/>
      <c r="RFB103" s="42"/>
      <c r="RFC103" s="42"/>
      <c r="RFD103" s="42"/>
      <c r="RFE103" s="42"/>
      <c r="RFF103" s="42"/>
      <c r="RFG103" s="42"/>
      <c r="RFH103" s="42"/>
      <c r="RFI103" s="42"/>
      <c r="RFJ103" s="42"/>
      <c r="RFK103" s="42"/>
      <c r="RFL103" s="42"/>
      <c r="RFM103" s="42"/>
      <c r="RFN103" s="43"/>
      <c r="RFO103" s="42"/>
      <c r="RFP103" s="42"/>
      <c r="RFQ103" s="42"/>
      <c r="RFR103" s="42"/>
      <c r="RFS103" s="42"/>
      <c r="RFT103" s="42"/>
      <c r="RFU103" s="42"/>
      <c r="RFV103" s="42"/>
      <c r="RFW103" s="42"/>
      <c r="RFX103" s="42"/>
      <c r="RFY103" s="42"/>
      <c r="RFZ103" s="42"/>
      <c r="RGA103" s="43"/>
      <c r="RGB103" s="42"/>
      <c r="RGC103" s="42"/>
      <c r="RGD103" s="42"/>
      <c r="RGE103" s="42"/>
      <c r="RGF103" s="42"/>
      <c r="RGG103" s="42"/>
      <c r="RGH103" s="42"/>
      <c r="RGI103" s="42"/>
      <c r="RGJ103" s="42"/>
      <c r="RGK103" s="42"/>
      <c r="RGL103" s="42"/>
      <c r="RGM103" s="42"/>
      <c r="RGN103" s="43"/>
      <c r="RGO103" s="42"/>
      <c r="RGP103" s="42"/>
      <c r="RGQ103" s="42"/>
      <c r="RGR103" s="42"/>
      <c r="RGS103" s="42"/>
      <c r="RGT103" s="42"/>
      <c r="RGU103" s="42"/>
      <c r="RGV103" s="42"/>
      <c r="RGW103" s="42"/>
      <c r="RGX103" s="42"/>
      <c r="RGY103" s="42"/>
      <c r="RGZ103" s="42"/>
      <c r="RHA103" s="43"/>
      <c r="RHB103" s="42"/>
      <c r="RHC103" s="42"/>
      <c r="RHD103" s="42"/>
      <c r="RHE103" s="42"/>
      <c r="RHF103" s="42"/>
      <c r="RHG103" s="42"/>
      <c r="RHH103" s="42"/>
      <c r="RHI103" s="42"/>
      <c r="RHJ103" s="42"/>
      <c r="RHK103" s="42"/>
      <c r="RHL103" s="42"/>
      <c r="RHM103" s="42"/>
      <c r="RHN103" s="43"/>
      <c r="RHO103" s="42"/>
      <c r="RHP103" s="42"/>
      <c r="RHQ103" s="42"/>
      <c r="RHR103" s="42"/>
      <c r="RHS103" s="42"/>
      <c r="RHT103" s="42"/>
      <c r="RHU103" s="42"/>
      <c r="RHV103" s="42"/>
      <c r="RHW103" s="42"/>
      <c r="RHX103" s="42"/>
      <c r="RHY103" s="42"/>
      <c r="RHZ103" s="42"/>
      <c r="RIA103" s="43"/>
      <c r="RIB103" s="42"/>
      <c r="RIC103" s="42"/>
      <c r="RID103" s="42"/>
      <c r="RIE103" s="42"/>
      <c r="RIF103" s="42"/>
      <c r="RIG103" s="42"/>
      <c r="RIH103" s="42"/>
      <c r="RII103" s="42"/>
      <c r="RIJ103" s="42"/>
      <c r="RIK103" s="42"/>
      <c r="RIL103" s="42"/>
      <c r="RIM103" s="42"/>
      <c r="RIN103" s="43"/>
      <c r="RIO103" s="42"/>
      <c r="RIP103" s="42"/>
      <c r="RIQ103" s="42"/>
      <c r="RIR103" s="42"/>
      <c r="RIS103" s="42"/>
      <c r="RIT103" s="42"/>
      <c r="RIU103" s="42"/>
      <c r="RIV103" s="42"/>
      <c r="RIW103" s="42"/>
      <c r="RIX103" s="42"/>
      <c r="RIY103" s="42"/>
      <c r="RIZ103" s="42"/>
      <c r="RJA103" s="43"/>
      <c r="RJB103" s="42"/>
      <c r="RJC103" s="42"/>
      <c r="RJD103" s="42"/>
      <c r="RJE103" s="42"/>
      <c r="RJF103" s="42"/>
      <c r="RJG103" s="42"/>
      <c r="RJH103" s="42"/>
      <c r="RJI103" s="42"/>
      <c r="RJJ103" s="42"/>
      <c r="RJK103" s="42"/>
      <c r="RJL103" s="42"/>
      <c r="RJM103" s="42"/>
      <c r="RJN103" s="43"/>
      <c r="RJO103" s="42"/>
      <c r="RJP103" s="42"/>
      <c r="RJQ103" s="42"/>
      <c r="RJR103" s="42"/>
      <c r="RJS103" s="42"/>
      <c r="RJT103" s="42"/>
      <c r="RJU103" s="42"/>
      <c r="RJV103" s="42"/>
      <c r="RJW103" s="42"/>
      <c r="RJX103" s="42"/>
      <c r="RJY103" s="42"/>
      <c r="RJZ103" s="42"/>
      <c r="RKA103" s="43"/>
      <c r="RKB103" s="42"/>
      <c r="RKC103" s="42"/>
      <c r="RKD103" s="42"/>
      <c r="RKE103" s="42"/>
      <c r="RKF103" s="42"/>
      <c r="RKG103" s="42"/>
      <c r="RKH103" s="42"/>
      <c r="RKI103" s="42"/>
      <c r="RKJ103" s="42"/>
      <c r="RKK103" s="42"/>
      <c r="RKL103" s="42"/>
      <c r="RKM103" s="42"/>
      <c r="RKN103" s="43"/>
      <c r="RKO103" s="42"/>
      <c r="RKP103" s="42"/>
      <c r="RKQ103" s="42"/>
      <c r="RKR103" s="42"/>
      <c r="RKS103" s="42"/>
      <c r="RKT103" s="42"/>
      <c r="RKU103" s="42"/>
      <c r="RKV103" s="42"/>
      <c r="RKW103" s="42"/>
      <c r="RKX103" s="42"/>
      <c r="RKY103" s="42"/>
      <c r="RKZ103" s="42"/>
      <c r="RLA103" s="43"/>
      <c r="RLB103" s="42"/>
      <c r="RLC103" s="42"/>
      <c r="RLD103" s="42"/>
      <c r="RLE103" s="42"/>
      <c r="RLF103" s="42"/>
      <c r="RLG103" s="42"/>
      <c r="RLH103" s="42"/>
      <c r="RLI103" s="42"/>
      <c r="RLJ103" s="42"/>
      <c r="RLK103" s="42"/>
      <c r="RLL103" s="42"/>
      <c r="RLM103" s="42"/>
      <c r="RLN103" s="43"/>
      <c r="RLO103" s="42"/>
      <c r="RLP103" s="42"/>
      <c r="RLQ103" s="42"/>
      <c r="RLR103" s="42"/>
      <c r="RLS103" s="42"/>
      <c r="RLT103" s="42"/>
      <c r="RLU103" s="42"/>
      <c r="RLV103" s="42"/>
      <c r="RLW103" s="42"/>
      <c r="RLX103" s="42"/>
      <c r="RLY103" s="42"/>
      <c r="RLZ103" s="42"/>
      <c r="RMA103" s="43"/>
      <c r="RMB103" s="42"/>
      <c r="RMC103" s="42"/>
      <c r="RMD103" s="42"/>
      <c r="RME103" s="42"/>
      <c r="RMF103" s="42"/>
      <c r="RMG103" s="42"/>
      <c r="RMH103" s="42"/>
      <c r="RMI103" s="42"/>
      <c r="RMJ103" s="42"/>
      <c r="RMK103" s="42"/>
      <c r="RML103" s="42"/>
      <c r="RMM103" s="42"/>
      <c r="RMN103" s="43"/>
      <c r="RMO103" s="42"/>
      <c r="RMP103" s="42"/>
      <c r="RMQ103" s="42"/>
      <c r="RMR103" s="42"/>
      <c r="RMS103" s="42"/>
      <c r="RMT103" s="42"/>
      <c r="RMU103" s="42"/>
      <c r="RMV103" s="42"/>
      <c r="RMW103" s="42"/>
      <c r="RMX103" s="42"/>
      <c r="RMY103" s="42"/>
      <c r="RMZ103" s="42"/>
      <c r="RNA103" s="43"/>
      <c r="RNB103" s="42"/>
      <c r="RNC103" s="42"/>
      <c r="RND103" s="42"/>
      <c r="RNE103" s="42"/>
      <c r="RNF103" s="42"/>
      <c r="RNG103" s="42"/>
      <c r="RNH103" s="42"/>
      <c r="RNI103" s="42"/>
      <c r="RNJ103" s="42"/>
      <c r="RNK103" s="42"/>
      <c r="RNL103" s="42"/>
      <c r="RNM103" s="42"/>
      <c r="RNN103" s="43"/>
      <c r="RNO103" s="42"/>
      <c r="RNP103" s="42"/>
      <c r="RNQ103" s="42"/>
      <c r="RNR103" s="42"/>
      <c r="RNS103" s="42"/>
      <c r="RNT103" s="42"/>
      <c r="RNU103" s="42"/>
      <c r="RNV103" s="42"/>
      <c r="RNW103" s="42"/>
      <c r="RNX103" s="42"/>
      <c r="RNY103" s="42"/>
      <c r="RNZ103" s="42"/>
      <c r="ROA103" s="43"/>
      <c r="ROB103" s="42"/>
      <c r="ROC103" s="42"/>
      <c r="ROD103" s="42"/>
      <c r="ROE103" s="42"/>
      <c r="ROF103" s="42"/>
      <c r="ROG103" s="42"/>
      <c r="ROH103" s="42"/>
      <c r="ROI103" s="42"/>
      <c r="ROJ103" s="42"/>
      <c r="ROK103" s="42"/>
      <c r="ROL103" s="42"/>
      <c r="ROM103" s="42"/>
      <c r="RON103" s="43"/>
      <c r="ROO103" s="42"/>
      <c r="ROP103" s="42"/>
      <c r="ROQ103" s="42"/>
      <c r="ROR103" s="42"/>
      <c r="ROS103" s="42"/>
      <c r="ROT103" s="42"/>
      <c r="ROU103" s="42"/>
      <c r="ROV103" s="42"/>
      <c r="ROW103" s="42"/>
      <c r="ROX103" s="42"/>
      <c r="ROY103" s="42"/>
      <c r="ROZ103" s="42"/>
      <c r="RPA103" s="43"/>
      <c r="RPB103" s="42"/>
      <c r="RPC103" s="42"/>
      <c r="RPD103" s="42"/>
      <c r="RPE103" s="42"/>
      <c r="RPF103" s="42"/>
      <c r="RPG103" s="42"/>
      <c r="RPH103" s="42"/>
      <c r="RPI103" s="42"/>
      <c r="RPJ103" s="42"/>
      <c r="RPK103" s="42"/>
      <c r="RPL103" s="42"/>
      <c r="RPM103" s="42"/>
      <c r="RPN103" s="43"/>
      <c r="RPO103" s="42"/>
      <c r="RPP103" s="42"/>
      <c r="RPQ103" s="42"/>
      <c r="RPR103" s="42"/>
      <c r="RPS103" s="42"/>
      <c r="RPT103" s="42"/>
      <c r="RPU103" s="42"/>
      <c r="RPV103" s="42"/>
      <c r="RPW103" s="42"/>
      <c r="RPX103" s="42"/>
      <c r="RPY103" s="42"/>
      <c r="RPZ103" s="42"/>
      <c r="RQA103" s="43"/>
      <c r="RQB103" s="42"/>
      <c r="RQC103" s="42"/>
      <c r="RQD103" s="42"/>
      <c r="RQE103" s="42"/>
      <c r="RQF103" s="42"/>
      <c r="RQG103" s="42"/>
      <c r="RQH103" s="42"/>
      <c r="RQI103" s="42"/>
      <c r="RQJ103" s="42"/>
      <c r="RQK103" s="42"/>
      <c r="RQL103" s="42"/>
      <c r="RQM103" s="42"/>
      <c r="RQN103" s="43"/>
      <c r="RQO103" s="42"/>
      <c r="RQP103" s="42"/>
      <c r="RQQ103" s="42"/>
      <c r="RQR103" s="42"/>
      <c r="RQS103" s="42"/>
      <c r="RQT103" s="42"/>
      <c r="RQU103" s="42"/>
      <c r="RQV103" s="42"/>
      <c r="RQW103" s="42"/>
      <c r="RQX103" s="42"/>
      <c r="RQY103" s="42"/>
      <c r="RQZ103" s="42"/>
      <c r="RRA103" s="43"/>
      <c r="RRB103" s="42"/>
      <c r="RRC103" s="42"/>
      <c r="RRD103" s="42"/>
      <c r="RRE103" s="42"/>
      <c r="RRF103" s="42"/>
      <c r="RRG103" s="42"/>
      <c r="RRH103" s="42"/>
      <c r="RRI103" s="42"/>
      <c r="RRJ103" s="42"/>
      <c r="RRK103" s="42"/>
      <c r="RRL103" s="42"/>
      <c r="RRM103" s="42"/>
      <c r="RRN103" s="43"/>
      <c r="RRO103" s="42"/>
      <c r="RRP103" s="42"/>
      <c r="RRQ103" s="42"/>
      <c r="RRR103" s="42"/>
      <c r="RRS103" s="42"/>
      <c r="RRT103" s="42"/>
      <c r="RRU103" s="42"/>
      <c r="RRV103" s="42"/>
      <c r="RRW103" s="42"/>
      <c r="RRX103" s="42"/>
      <c r="RRY103" s="42"/>
      <c r="RRZ103" s="42"/>
      <c r="RSA103" s="43"/>
      <c r="RSB103" s="42"/>
      <c r="RSC103" s="42"/>
      <c r="RSD103" s="42"/>
      <c r="RSE103" s="42"/>
      <c r="RSF103" s="42"/>
      <c r="RSG103" s="42"/>
      <c r="RSH103" s="42"/>
      <c r="RSI103" s="42"/>
      <c r="RSJ103" s="42"/>
      <c r="RSK103" s="42"/>
      <c r="RSL103" s="42"/>
      <c r="RSM103" s="42"/>
      <c r="RSN103" s="43"/>
      <c r="RSO103" s="42"/>
      <c r="RSP103" s="42"/>
      <c r="RSQ103" s="42"/>
      <c r="RSR103" s="42"/>
      <c r="RSS103" s="42"/>
      <c r="RST103" s="42"/>
      <c r="RSU103" s="42"/>
      <c r="RSV103" s="42"/>
      <c r="RSW103" s="42"/>
      <c r="RSX103" s="42"/>
      <c r="RSY103" s="42"/>
      <c r="RSZ103" s="42"/>
      <c r="RTA103" s="43"/>
      <c r="RTB103" s="42"/>
      <c r="RTC103" s="42"/>
      <c r="RTD103" s="42"/>
      <c r="RTE103" s="42"/>
      <c r="RTF103" s="42"/>
      <c r="RTG103" s="42"/>
      <c r="RTH103" s="42"/>
      <c r="RTI103" s="42"/>
      <c r="RTJ103" s="42"/>
      <c r="RTK103" s="42"/>
      <c r="RTL103" s="42"/>
      <c r="RTM103" s="42"/>
      <c r="RTN103" s="43"/>
      <c r="RTO103" s="42"/>
      <c r="RTP103" s="42"/>
      <c r="RTQ103" s="42"/>
      <c r="RTR103" s="42"/>
      <c r="RTS103" s="42"/>
      <c r="RTT103" s="42"/>
      <c r="RTU103" s="42"/>
      <c r="RTV103" s="42"/>
      <c r="RTW103" s="42"/>
      <c r="RTX103" s="42"/>
      <c r="RTY103" s="42"/>
      <c r="RTZ103" s="42"/>
      <c r="RUA103" s="43"/>
      <c r="RUB103" s="42"/>
      <c r="RUC103" s="42"/>
      <c r="RUD103" s="42"/>
      <c r="RUE103" s="42"/>
      <c r="RUF103" s="42"/>
      <c r="RUG103" s="42"/>
      <c r="RUH103" s="42"/>
      <c r="RUI103" s="42"/>
      <c r="RUJ103" s="42"/>
      <c r="RUK103" s="42"/>
      <c r="RUL103" s="42"/>
      <c r="RUM103" s="42"/>
      <c r="RUN103" s="43"/>
      <c r="RUO103" s="42"/>
      <c r="RUP103" s="42"/>
      <c r="RUQ103" s="42"/>
      <c r="RUR103" s="42"/>
      <c r="RUS103" s="42"/>
      <c r="RUT103" s="42"/>
      <c r="RUU103" s="42"/>
      <c r="RUV103" s="42"/>
      <c r="RUW103" s="42"/>
      <c r="RUX103" s="42"/>
      <c r="RUY103" s="42"/>
      <c r="RUZ103" s="42"/>
      <c r="RVA103" s="43"/>
      <c r="RVB103" s="42"/>
      <c r="RVC103" s="42"/>
      <c r="RVD103" s="42"/>
      <c r="RVE103" s="42"/>
      <c r="RVF103" s="42"/>
      <c r="RVG103" s="42"/>
      <c r="RVH103" s="42"/>
      <c r="RVI103" s="42"/>
      <c r="RVJ103" s="42"/>
      <c r="RVK103" s="42"/>
      <c r="RVL103" s="42"/>
      <c r="RVM103" s="42"/>
      <c r="RVN103" s="43"/>
      <c r="RVO103" s="42"/>
      <c r="RVP103" s="42"/>
      <c r="RVQ103" s="42"/>
      <c r="RVR103" s="42"/>
      <c r="RVS103" s="42"/>
      <c r="RVT103" s="42"/>
      <c r="RVU103" s="42"/>
      <c r="RVV103" s="42"/>
      <c r="RVW103" s="42"/>
      <c r="RVX103" s="42"/>
      <c r="RVY103" s="42"/>
      <c r="RVZ103" s="42"/>
      <c r="RWA103" s="43"/>
      <c r="RWB103" s="42"/>
      <c r="RWC103" s="42"/>
      <c r="RWD103" s="42"/>
      <c r="RWE103" s="42"/>
      <c r="RWF103" s="42"/>
      <c r="RWG103" s="42"/>
      <c r="RWH103" s="42"/>
      <c r="RWI103" s="42"/>
      <c r="RWJ103" s="42"/>
      <c r="RWK103" s="42"/>
      <c r="RWL103" s="42"/>
      <c r="RWM103" s="42"/>
      <c r="RWN103" s="43"/>
      <c r="RWO103" s="42"/>
      <c r="RWP103" s="42"/>
      <c r="RWQ103" s="42"/>
      <c r="RWR103" s="42"/>
      <c r="RWS103" s="42"/>
      <c r="RWT103" s="42"/>
      <c r="RWU103" s="42"/>
      <c r="RWV103" s="42"/>
      <c r="RWW103" s="42"/>
      <c r="RWX103" s="42"/>
      <c r="RWY103" s="42"/>
      <c r="RWZ103" s="42"/>
      <c r="RXA103" s="43"/>
      <c r="RXB103" s="42"/>
      <c r="RXC103" s="42"/>
      <c r="RXD103" s="42"/>
      <c r="RXE103" s="42"/>
      <c r="RXF103" s="42"/>
      <c r="RXG103" s="42"/>
      <c r="RXH103" s="42"/>
      <c r="RXI103" s="42"/>
      <c r="RXJ103" s="42"/>
      <c r="RXK103" s="42"/>
      <c r="RXL103" s="42"/>
      <c r="RXM103" s="42"/>
      <c r="RXN103" s="43"/>
      <c r="RXO103" s="42"/>
      <c r="RXP103" s="42"/>
      <c r="RXQ103" s="42"/>
      <c r="RXR103" s="42"/>
      <c r="RXS103" s="42"/>
      <c r="RXT103" s="42"/>
      <c r="RXU103" s="42"/>
      <c r="RXV103" s="42"/>
      <c r="RXW103" s="42"/>
      <c r="RXX103" s="42"/>
      <c r="RXY103" s="42"/>
      <c r="RXZ103" s="42"/>
      <c r="RYA103" s="43"/>
      <c r="RYB103" s="42"/>
      <c r="RYC103" s="42"/>
      <c r="RYD103" s="42"/>
      <c r="RYE103" s="42"/>
      <c r="RYF103" s="42"/>
      <c r="RYG103" s="42"/>
      <c r="RYH103" s="42"/>
      <c r="RYI103" s="42"/>
      <c r="RYJ103" s="42"/>
      <c r="RYK103" s="42"/>
      <c r="RYL103" s="42"/>
      <c r="RYM103" s="42"/>
      <c r="RYN103" s="43"/>
      <c r="RYO103" s="42"/>
      <c r="RYP103" s="42"/>
      <c r="RYQ103" s="42"/>
      <c r="RYR103" s="42"/>
      <c r="RYS103" s="42"/>
      <c r="RYT103" s="42"/>
      <c r="RYU103" s="42"/>
      <c r="RYV103" s="42"/>
      <c r="RYW103" s="42"/>
      <c r="RYX103" s="42"/>
      <c r="RYY103" s="42"/>
      <c r="RYZ103" s="42"/>
      <c r="RZA103" s="43"/>
      <c r="RZB103" s="42"/>
      <c r="RZC103" s="42"/>
      <c r="RZD103" s="42"/>
      <c r="RZE103" s="42"/>
      <c r="RZF103" s="42"/>
      <c r="RZG103" s="42"/>
      <c r="RZH103" s="42"/>
      <c r="RZI103" s="42"/>
      <c r="RZJ103" s="42"/>
      <c r="RZK103" s="42"/>
      <c r="RZL103" s="42"/>
      <c r="RZM103" s="42"/>
      <c r="RZN103" s="43"/>
      <c r="RZO103" s="42"/>
      <c r="RZP103" s="42"/>
      <c r="RZQ103" s="42"/>
      <c r="RZR103" s="42"/>
      <c r="RZS103" s="42"/>
      <c r="RZT103" s="42"/>
      <c r="RZU103" s="42"/>
      <c r="RZV103" s="42"/>
      <c r="RZW103" s="42"/>
      <c r="RZX103" s="42"/>
      <c r="RZY103" s="42"/>
      <c r="RZZ103" s="42"/>
      <c r="SAA103" s="43"/>
      <c r="SAB103" s="42"/>
      <c r="SAC103" s="42"/>
      <c r="SAD103" s="42"/>
      <c r="SAE103" s="42"/>
      <c r="SAF103" s="42"/>
      <c r="SAG103" s="42"/>
      <c r="SAH103" s="42"/>
      <c r="SAI103" s="42"/>
      <c r="SAJ103" s="42"/>
      <c r="SAK103" s="42"/>
      <c r="SAL103" s="42"/>
      <c r="SAM103" s="42"/>
      <c r="SAN103" s="43"/>
      <c r="SAO103" s="42"/>
      <c r="SAP103" s="42"/>
      <c r="SAQ103" s="42"/>
      <c r="SAR103" s="42"/>
      <c r="SAS103" s="42"/>
      <c r="SAT103" s="42"/>
      <c r="SAU103" s="42"/>
      <c r="SAV103" s="42"/>
      <c r="SAW103" s="42"/>
      <c r="SAX103" s="42"/>
      <c r="SAY103" s="42"/>
      <c r="SAZ103" s="42"/>
      <c r="SBA103" s="43"/>
      <c r="SBB103" s="42"/>
      <c r="SBC103" s="42"/>
      <c r="SBD103" s="42"/>
      <c r="SBE103" s="42"/>
      <c r="SBF103" s="42"/>
      <c r="SBG103" s="42"/>
      <c r="SBH103" s="42"/>
      <c r="SBI103" s="42"/>
      <c r="SBJ103" s="42"/>
      <c r="SBK103" s="42"/>
      <c r="SBL103" s="42"/>
      <c r="SBM103" s="42"/>
      <c r="SBN103" s="43"/>
      <c r="SBO103" s="42"/>
      <c r="SBP103" s="42"/>
      <c r="SBQ103" s="42"/>
      <c r="SBR103" s="42"/>
      <c r="SBS103" s="42"/>
      <c r="SBT103" s="42"/>
      <c r="SBU103" s="42"/>
      <c r="SBV103" s="42"/>
      <c r="SBW103" s="42"/>
      <c r="SBX103" s="42"/>
      <c r="SBY103" s="42"/>
      <c r="SBZ103" s="42"/>
      <c r="SCA103" s="43"/>
      <c r="SCB103" s="42"/>
      <c r="SCC103" s="42"/>
      <c r="SCD103" s="42"/>
      <c r="SCE103" s="42"/>
      <c r="SCF103" s="42"/>
      <c r="SCG103" s="42"/>
      <c r="SCH103" s="42"/>
      <c r="SCI103" s="42"/>
      <c r="SCJ103" s="42"/>
      <c r="SCK103" s="42"/>
      <c r="SCL103" s="42"/>
      <c r="SCM103" s="42"/>
      <c r="SCN103" s="43"/>
      <c r="SCO103" s="42"/>
      <c r="SCP103" s="42"/>
      <c r="SCQ103" s="42"/>
      <c r="SCR103" s="42"/>
      <c r="SCS103" s="42"/>
      <c r="SCT103" s="42"/>
      <c r="SCU103" s="42"/>
      <c r="SCV103" s="42"/>
      <c r="SCW103" s="42"/>
      <c r="SCX103" s="42"/>
      <c r="SCY103" s="42"/>
      <c r="SCZ103" s="42"/>
      <c r="SDA103" s="43"/>
      <c r="SDB103" s="42"/>
      <c r="SDC103" s="42"/>
      <c r="SDD103" s="42"/>
      <c r="SDE103" s="42"/>
      <c r="SDF103" s="42"/>
      <c r="SDG103" s="42"/>
      <c r="SDH103" s="42"/>
      <c r="SDI103" s="42"/>
      <c r="SDJ103" s="42"/>
      <c r="SDK103" s="42"/>
      <c r="SDL103" s="42"/>
      <c r="SDM103" s="42"/>
      <c r="SDN103" s="43"/>
      <c r="SDO103" s="42"/>
      <c r="SDP103" s="42"/>
      <c r="SDQ103" s="42"/>
      <c r="SDR103" s="42"/>
      <c r="SDS103" s="42"/>
      <c r="SDT103" s="42"/>
      <c r="SDU103" s="42"/>
      <c r="SDV103" s="42"/>
      <c r="SDW103" s="42"/>
      <c r="SDX103" s="42"/>
      <c r="SDY103" s="42"/>
      <c r="SDZ103" s="42"/>
      <c r="SEA103" s="43"/>
      <c r="SEB103" s="42"/>
      <c r="SEC103" s="42"/>
      <c r="SED103" s="42"/>
      <c r="SEE103" s="42"/>
      <c r="SEF103" s="42"/>
      <c r="SEG103" s="42"/>
      <c r="SEH103" s="42"/>
      <c r="SEI103" s="42"/>
      <c r="SEJ103" s="42"/>
      <c r="SEK103" s="42"/>
      <c r="SEL103" s="42"/>
      <c r="SEM103" s="42"/>
      <c r="SEN103" s="43"/>
      <c r="SEO103" s="42"/>
      <c r="SEP103" s="42"/>
      <c r="SEQ103" s="42"/>
      <c r="SER103" s="42"/>
      <c r="SES103" s="42"/>
      <c r="SET103" s="42"/>
      <c r="SEU103" s="42"/>
      <c r="SEV103" s="42"/>
      <c r="SEW103" s="42"/>
      <c r="SEX103" s="42"/>
      <c r="SEY103" s="42"/>
      <c r="SEZ103" s="42"/>
      <c r="SFA103" s="43"/>
      <c r="SFB103" s="42"/>
      <c r="SFC103" s="42"/>
      <c r="SFD103" s="42"/>
      <c r="SFE103" s="42"/>
      <c r="SFF103" s="42"/>
      <c r="SFG103" s="42"/>
      <c r="SFH103" s="42"/>
      <c r="SFI103" s="42"/>
      <c r="SFJ103" s="42"/>
      <c r="SFK103" s="42"/>
      <c r="SFL103" s="42"/>
      <c r="SFM103" s="42"/>
      <c r="SFN103" s="43"/>
      <c r="SFO103" s="42"/>
      <c r="SFP103" s="42"/>
      <c r="SFQ103" s="42"/>
      <c r="SFR103" s="42"/>
      <c r="SFS103" s="42"/>
      <c r="SFT103" s="42"/>
      <c r="SFU103" s="42"/>
      <c r="SFV103" s="42"/>
      <c r="SFW103" s="42"/>
      <c r="SFX103" s="42"/>
      <c r="SFY103" s="42"/>
      <c r="SFZ103" s="42"/>
      <c r="SGA103" s="43"/>
      <c r="SGB103" s="42"/>
      <c r="SGC103" s="42"/>
      <c r="SGD103" s="42"/>
      <c r="SGE103" s="42"/>
      <c r="SGF103" s="42"/>
      <c r="SGG103" s="42"/>
      <c r="SGH103" s="42"/>
      <c r="SGI103" s="42"/>
      <c r="SGJ103" s="42"/>
      <c r="SGK103" s="42"/>
      <c r="SGL103" s="42"/>
      <c r="SGM103" s="42"/>
      <c r="SGN103" s="43"/>
      <c r="SGO103" s="42"/>
      <c r="SGP103" s="42"/>
      <c r="SGQ103" s="42"/>
      <c r="SGR103" s="42"/>
      <c r="SGS103" s="42"/>
      <c r="SGT103" s="42"/>
      <c r="SGU103" s="42"/>
      <c r="SGV103" s="42"/>
      <c r="SGW103" s="42"/>
      <c r="SGX103" s="42"/>
      <c r="SGY103" s="42"/>
      <c r="SGZ103" s="42"/>
      <c r="SHA103" s="43"/>
      <c r="SHB103" s="42"/>
      <c r="SHC103" s="42"/>
      <c r="SHD103" s="42"/>
      <c r="SHE103" s="42"/>
      <c r="SHF103" s="42"/>
      <c r="SHG103" s="42"/>
      <c r="SHH103" s="42"/>
      <c r="SHI103" s="42"/>
      <c r="SHJ103" s="42"/>
      <c r="SHK103" s="42"/>
      <c r="SHL103" s="42"/>
      <c r="SHM103" s="42"/>
      <c r="SHN103" s="43"/>
      <c r="SHO103" s="42"/>
      <c r="SHP103" s="42"/>
      <c r="SHQ103" s="42"/>
      <c r="SHR103" s="42"/>
      <c r="SHS103" s="42"/>
      <c r="SHT103" s="42"/>
      <c r="SHU103" s="42"/>
      <c r="SHV103" s="42"/>
      <c r="SHW103" s="42"/>
      <c r="SHX103" s="42"/>
      <c r="SHY103" s="42"/>
      <c r="SHZ103" s="42"/>
      <c r="SIA103" s="43"/>
      <c r="SIB103" s="42"/>
      <c r="SIC103" s="42"/>
      <c r="SID103" s="42"/>
      <c r="SIE103" s="42"/>
      <c r="SIF103" s="42"/>
      <c r="SIG103" s="42"/>
      <c r="SIH103" s="42"/>
      <c r="SII103" s="42"/>
      <c r="SIJ103" s="42"/>
      <c r="SIK103" s="42"/>
      <c r="SIL103" s="42"/>
      <c r="SIM103" s="42"/>
      <c r="SIN103" s="43"/>
      <c r="SIO103" s="42"/>
      <c r="SIP103" s="42"/>
      <c r="SIQ103" s="42"/>
      <c r="SIR103" s="42"/>
      <c r="SIS103" s="42"/>
      <c r="SIT103" s="42"/>
      <c r="SIU103" s="42"/>
      <c r="SIV103" s="42"/>
      <c r="SIW103" s="42"/>
      <c r="SIX103" s="42"/>
      <c r="SIY103" s="42"/>
      <c r="SIZ103" s="42"/>
      <c r="SJA103" s="43"/>
      <c r="SJB103" s="42"/>
      <c r="SJC103" s="42"/>
      <c r="SJD103" s="42"/>
      <c r="SJE103" s="42"/>
      <c r="SJF103" s="42"/>
      <c r="SJG103" s="42"/>
      <c r="SJH103" s="42"/>
      <c r="SJI103" s="42"/>
      <c r="SJJ103" s="42"/>
      <c r="SJK103" s="42"/>
      <c r="SJL103" s="42"/>
      <c r="SJM103" s="42"/>
      <c r="SJN103" s="43"/>
      <c r="SJO103" s="42"/>
      <c r="SJP103" s="42"/>
      <c r="SJQ103" s="42"/>
      <c r="SJR103" s="42"/>
      <c r="SJS103" s="42"/>
      <c r="SJT103" s="42"/>
      <c r="SJU103" s="42"/>
      <c r="SJV103" s="42"/>
      <c r="SJW103" s="42"/>
      <c r="SJX103" s="42"/>
      <c r="SJY103" s="42"/>
      <c r="SJZ103" s="42"/>
      <c r="SKA103" s="43"/>
      <c r="SKB103" s="42"/>
      <c r="SKC103" s="42"/>
      <c r="SKD103" s="42"/>
      <c r="SKE103" s="42"/>
      <c r="SKF103" s="42"/>
      <c r="SKG103" s="42"/>
      <c r="SKH103" s="42"/>
      <c r="SKI103" s="42"/>
      <c r="SKJ103" s="42"/>
      <c r="SKK103" s="42"/>
      <c r="SKL103" s="42"/>
      <c r="SKM103" s="42"/>
      <c r="SKN103" s="43"/>
      <c r="SKO103" s="42"/>
      <c r="SKP103" s="42"/>
      <c r="SKQ103" s="42"/>
      <c r="SKR103" s="42"/>
      <c r="SKS103" s="42"/>
      <c r="SKT103" s="42"/>
      <c r="SKU103" s="42"/>
      <c r="SKV103" s="42"/>
      <c r="SKW103" s="42"/>
      <c r="SKX103" s="42"/>
      <c r="SKY103" s="42"/>
      <c r="SKZ103" s="42"/>
      <c r="SLA103" s="43"/>
      <c r="SLB103" s="42"/>
      <c r="SLC103" s="42"/>
      <c r="SLD103" s="42"/>
      <c r="SLE103" s="42"/>
      <c r="SLF103" s="42"/>
      <c r="SLG103" s="42"/>
      <c r="SLH103" s="42"/>
      <c r="SLI103" s="42"/>
      <c r="SLJ103" s="42"/>
      <c r="SLK103" s="42"/>
      <c r="SLL103" s="42"/>
      <c r="SLM103" s="42"/>
      <c r="SLN103" s="43"/>
      <c r="SLO103" s="42"/>
      <c r="SLP103" s="42"/>
      <c r="SLQ103" s="42"/>
      <c r="SLR103" s="42"/>
      <c r="SLS103" s="42"/>
      <c r="SLT103" s="42"/>
      <c r="SLU103" s="42"/>
      <c r="SLV103" s="42"/>
      <c r="SLW103" s="42"/>
      <c r="SLX103" s="42"/>
      <c r="SLY103" s="42"/>
      <c r="SLZ103" s="42"/>
      <c r="SMA103" s="43"/>
      <c r="SMB103" s="42"/>
      <c r="SMC103" s="42"/>
      <c r="SMD103" s="42"/>
      <c r="SME103" s="42"/>
      <c r="SMF103" s="42"/>
      <c r="SMG103" s="42"/>
      <c r="SMH103" s="42"/>
      <c r="SMI103" s="42"/>
      <c r="SMJ103" s="42"/>
      <c r="SMK103" s="42"/>
      <c r="SML103" s="42"/>
      <c r="SMM103" s="42"/>
      <c r="SMN103" s="43"/>
      <c r="SMO103" s="42"/>
      <c r="SMP103" s="42"/>
      <c r="SMQ103" s="42"/>
      <c r="SMR103" s="42"/>
      <c r="SMS103" s="42"/>
      <c r="SMT103" s="42"/>
      <c r="SMU103" s="42"/>
      <c r="SMV103" s="42"/>
      <c r="SMW103" s="42"/>
      <c r="SMX103" s="42"/>
      <c r="SMY103" s="42"/>
      <c r="SMZ103" s="42"/>
      <c r="SNA103" s="43"/>
      <c r="SNB103" s="42"/>
      <c r="SNC103" s="42"/>
      <c r="SND103" s="42"/>
      <c r="SNE103" s="42"/>
      <c r="SNF103" s="42"/>
      <c r="SNG103" s="42"/>
      <c r="SNH103" s="42"/>
      <c r="SNI103" s="42"/>
      <c r="SNJ103" s="42"/>
      <c r="SNK103" s="42"/>
      <c r="SNL103" s="42"/>
      <c r="SNM103" s="42"/>
      <c r="SNN103" s="43"/>
      <c r="SNO103" s="42"/>
      <c r="SNP103" s="42"/>
      <c r="SNQ103" s="42"/>
      <c r="SNR103" s="42"/>
      <c r="SNS103" s="42"/>
      <c r="SNT103" s="42"/>
      <c r="SNU103" s="42"/>
      <c r="SNV103" s="42"/>
      <c r="SNW103" s="42"/>
      <c r="SNX103" s="42"/>
      <c r="SNY103" s="42"/>
      <c r="SNZ103" s="42"/>
      <c r="SOA103" s="43"/>
      <c r="SOB103" s="42"/>
      <c r="SOC103" s="42"/>
      <c r="SOD103" s="42"/>
      <c r="SOE103" s="42"/>
      <c r="SOF103" s="42"/>
      <c r="SOG103" s="42"/>
      <c r="SOH103" s="42"/>
      <c r="SOI103" s="42"/>
      <c r="SOJ103" s="42"/>
      <c r="SOK103" s="42"/>
      <c r="SOL103" s="42"/>
      <c r="SOM103" s="42"/>
      <c r="SON103" s="43"/>
      <c r="SOO103" s="42"/>
      <c r="SOP103" s="42"/>
      <c r="SOQ103" s="42"/>
      <c r="SOR103" s="42"/>
      <c r="SOS103" s="42"/>
      <c r="SOT103" s="42"/>
      <c r="SOU103" s="42"/>
      <c r="SOV103" s="42"/>
      <c r="SOW103" s="42"/>
      <c r="SOX103" s="42"/>
      <c r="SOY103" s="42"/>
      <c r="SOZ103" s="42"/>
      <c r="SPA103" s="43"/>
      <c r="SPB103" s="42"/>
      <c r="SPC103" s="42"/>
      <c r="SPD103" s="42"/>
      <c r="SPE103" s="42"/>
      <c r="SPF103" s="42"/>
      <c r="SPG103" s="42"/>
      <c r="SPH103" s="42"/>
      <c r="SPI103" s="42"/>
      <c r="SPJ103" s="42"/>
      <c r="SPK103" s="42"/>
      <c r="SPL103" s="42"/>
      <c r="SPM103" s="42"/>
      <c r="SPN103" s="43"/>
      <c r="SPO103" s="42"/>
      <c r="SPP103" s="42"/>
      <c r="SPQ103" s="42"/>
      <c r="SPR103" s="42"/>
      <c r="SPS103" s="42"/>
      <c r="SPT103" s="42"/>
      <c r="SPU103" s="42"/>
      <c r="SPV103" s="42"/>
      <c r="SPW103" s="42"/>
      <c r="SPX103" s="42"/>
      <c r="SPY103" s="42"/>
      <c r="SPZ103" s="42"/>
      <c r="SQA103" s="43"/>
      <c r="SQB103" s="42"/>
      <c r="SQC103" s="42"/>
      <c r="SQD103" s="42"/>
      <c r="SQE103" s="42"/>
      <c r="SQF103" s="42"/>
      <c r="SQG103" s="42"/>
      <c r="SQH103" s="42"/>
      <c r="SQI103" s="42"/>
      <c r="SQJ103" s="42"/>
      <c r="SQK103" s="42"/>
      <c r="SQL103" s="42"/>
      <c r="SQM103" s="42"/>
      <c r="SQN103" s="43"/>
      <c r="SQO103" s="42"/>
      <c r="SQP103" s="42"/>
      <c r="SQQ103" s="42"/>
      <c r="SQR103" s="42"/>
      <c r="SQS103" s="42"/>
      <c r="SQT103" s="42"/>
      <c r="SQU103" s="42"/>
      <c r="SQV103" s="42"/>
      <c r="SQW103" s="42"/>
      <c r="SQX103" s="42"/>
      <c r="SQY103" s="42"/>
      <c r="SQZ103" s="42"/>
      <c r="SRA103" s="43"/>
      <c r="SRB103" s="42"/>
      <c r="SRC103" s="42"/>
      <c r="SRD103" s="42"/>
      <c r="SRE103" s="42"/>
      <c r="SRF103" s="42"/>
      <c r="SRG103" s="42"/>
      <c r="SRH103" s="42"/>
      <c r="SRI103" s="42"/>
      <c r="SRJ103" s="42"/>
      <c r="SRK103" s="42"/>
      <c r="SRL103" s="42"/>
      <c r="SRM103" s="42"/>
      <c r="SRN103" s="43"/>
      <c r="SRO103" s="42"/>
      <c r="SRP103" s="42"/>
      <c r="SRQ103" s="42"/>
      <c r="SRR103" s="42"/>
      <c r="SRS103" s="42"/>
      <c r="SRT103" s="42"/>
      <c r="SRU103" s="42"/>
      <c r="SRV103" s="42"/>
      <c r="SRW103" s="42"/>
      <c r="SRX103" s="42"/>
      <c r="SRY103" s="42"/>
      <c r="SRZ103" s="42"/>
      <c r="SSA103" s="43"/>
      <c r="SSB103" s="42"/>
      <c r="SSC103" s="42"/>
      <c r="SSD103" s="42"/>
      <c r="SSE103" s="42"/>
      <c r="SSF103" s="42"/>
      <c r="SSG103" s="42"/>
      <c r="SSH103" s="42"/>
      <c r="SSI103" s="42"/>
      <c r="SSJ103" s="42"/>
      <c r="SSK103" s="42"/>
      <c r="SSL103" s="42"/>
      <c r="SSM103" s="42"/>
      <c r="SSN103" s="43"/>
      <c r="SSO103" s="42"/>
      <c r="SSP103" s="42"/>
      <c r="SSQ103" s="42"/>
      <c r="SSR103" s="42"/>
      <c r="SSS103" s="42"/>
      <c r="SST103" s="42"/>
      <c r="SSU103" s="42"/>
      <c r="SSV103" s="42"/>
      <c r="SSW103" s="42"/>
      <c r="SSX103" s="42"/>
      <c r="SSY103" s="42"/>
      <c r="SSZ103" s="42"/>
      <c r="STA103" s="43"/>
      <c r="STB103" s="42"/>
      <c r="STC103" s="42"/>
      <c r="STD103" s="42"/>
      <c r="STE103" s="42"/>
      <c r="STF103" s="42"/>
      <c r="STG103" s="42"/>
      <c r="STH103" s="42"/>
      <c r="STI103" s="42"/>
      <c r="STJ103" s="42"/>
      <c r="STK103" s="42"/>
      <c r="STL103" s="42"/>
      <c r="STM103" s="42"/>
      <c r="STN103" s="43"/>
      <c r="STO103" s="42"/>
      <c r="STP103" s="42"/>
      <c r="STQ103" s="42"/>
      <c r="STR103" s="42"/>
      <c r="STS103" s="42"/>
      <c r="STT103" s="42"/>
      <c r="STU103" s="42"/>
      <c r="STV103" s="42"/>
      <c r="STW103" s="42"/>
      <c r="STX103" s="42"/>
      <c r="STY103" s="42"/>
      <c r="STZ103" s="42"/>
      <c r="SUA103" s="43"/>
      <c r="SUB103" s="42"/>
      <c r="SUC103" s="42"/>
      <c r="SUD103" s="42"/>
      <c r="SUE103" s="42"/>
      <c r="SUF103" s="42"/>
      <c r="SUG103" s="42"/>
      <c r="SUH103" s="42"/>
      <c r="SUI103" s="42"/>
      <c r="SUJ103" s="42"/>
      <c r="SUK103" s="42"/>
      <c r="SUL103" s="42"/>
      <c r="SUM103" s="42"/>
      <c r="SUN103" s="43"/>
      <c r="SUO103" s="42"/>
      <c r="SUP103" s="42"/>
      <c r="SUQ103" s="42"/>
      <c r="SUR103" s="42"/>
      <c r="SUS103" s="42"/>
      <c r="SUT103" s="42"/>
      <c r="SUU103" s="42"/>
      <c r="SUV103" s="42"/>
      <c r="SUW103" s="42"/>
      <c r="SUX103" s="42"/>
      <c r="SUY103" s="42"/>
      <c r="SUZ103" s="42"/>
      <c r="SVA103" s="43"/>
      <c r="SVB103" s="42"/>
      <c r="SVC103" s="42"/>
      <c r="SVD103" s="42"/>
      <c r="SVE103" s="42"/>
      <c r="SVF103" s="42"/>
      <c r="SVG103" s="42"/>
      <c r="SVH103" s="42"/>
      <c r="SVI103" s="42"/>
      <c r="SVJ103" s="42"/>
      <c r="SVK103" s="42"/>
      <c r="SVL103" s="42"/>
      <c r="SVM103" s="42"/>
      <c r="SVN103" s="43"/>
      <c r="SVO103" s="42"/>
      <c r="SVP103" s="42"/>
      <c r="SVQ103" s="42"/>
      <c r="SVR103" s="42"/>
      <c r="SVS103" s="42"/>
      <c r="SVT103" s="42"/>
      <c r="SVU103" s="42"/>
      <c r="SVV103" s="42"/>
      <c r="SVW103" s="42"/>
      <c r="SVX103" s="42"/>
      <c r="SVY103" s="42"/>
      <c r="SVZ103" s="42"/>
      <c r="SWA103" s="43"/>
      <c r="SWB103" s="42"/>
      <c r="SWC103" s="42"/>
      <c r="SWD103" s="42"/>
      <c r="SWE103" s="42"/>
      <c r="SWF103" s="42"/>
      <c r="SWG103" s="42"/>
      <c r="SWH103" s="42"/>
      <c r="SWI103" s="42"/>
      <c r="SWJ103" s="42"/>
      <c r="SWK103" s="42"/>
      <c r="SWL103" s="42"/>
      <c r="SWM103" s="42"/>
      <c r="SWN103" s="43"/>
      <c r="SWO103" s="42"/>
      <c r="SWP103" s="42"/>
      <c r="SWQ103" s="42"/>
      <c r="SWR103" s="42"/>
      <c r="SWS103" s="42"/>
      <c r="SWT103" s="42"/>
      <c r="SWU103" s="42"/>
      <c r="SWV103" s="42"/>
      <c r="SWW103" s="42"/>
      <c r="SWX103" s="42"/>
      <c r="SWY103" s="42"/>
      <c r="SWZ103" s="42"/>
      <c r="SXA103" s="43"/>
      <c r="SXB103" s="42"/>
      <c r="SXC103" s="42"/>
      <c r="SXD103" s="42"/>
      <c r="SXE103" s="42"/>
      <c r="SXF103" s="42"/>
      <c r="SXG103" s="42"/>
      <c r="SXH103" s="42"/>
      <c r="SXI103" s="42"/>
      <c r="SXJ103" s="42"/>
      <c r="SXK103" s="42"/>
      <c r="SXL103" s="42"/>
      <c r="SXM103" s="42"/>
      <c r="SXN103" s="43"/>
      <c r="SXO103" s="42"/>
      <c r="SXP103" s="42"/>
      <c r="SXQ103" s="42"/>
      <c r="SXR103" s="42"/>
      <c r="SXS103" s="42"/>
      <c r="SXT103" s="42"/>
      <c r="SXU103" s="42"/>
      <c r="SXV103" s="42"/>
      <c r="SXW103" s="42"/>
      <c r="SXX103" s="42"/>
      <c r="SXY103" s="42"/>
      <c r="SXZ103" s="42"/>
      <c r="SYA103" s="43"/>
      <c r="SYB103" s="42"/>
      <c r="SYC103" s="42"/>
      <c r="SYD103" s="42"/>
      <c r="SYE103" s="42"/>
      <c r="SYF103" s="42"/>
      <c r="SYG103" s="42"/>
      <c r="SYH103" s="42"/>
      <c r="SYI103" s="42"/>
      <c r="SYJ103" s="42"/>
      <c r="SYK103" s="42"/>
      <c r="SYL103" s="42"/>
      <c r="SYM103" s="42"/>
      <c r="SYN103" s="43"/>
      <c r="SYO103" s="42"/>
      <c r="SYP103" s="42"/>
      <c r="SYQ103" s="42"/>
      <c r="SYR103" s="42"/>
      <c r="SYS103" s="42"/>
      <c r="SYT103" s="42"/>
      <c r="SYU103" s="42"/>
      <c r="SYV103" s="42"/>
      <c r="SYW103" s="42"/>
      <c r="SYX103" s="42"/>
      <c r="SYY103" s="42"/>
      <c r="SYZ103" s="42"/>
      <c r="SZA103" s="43"/>
      <c r="SZB103" s="42"/>
      <c r="SZC103" s="42"/>
      <c r="SZD103" s="42"/>
      <c r="SZE103" s="42"/>
      <c r="SZF103" s="42"/>
      <c r="SZG103" s="42"/>
      <c r="SZH103" s="42"/>
      <c r="SZI103" s="42"/>
      <c r="SZJ103" s="42"/>
      <c r="SZK103" s="42"/>
      <c r="SZL103" s="42"/>
      <c r="SZM103" s="42"/>
      <c r="SZN103" s="43"/>
      <c r="SZO103" s="42"/>
      <c r="SZP103" s="42"/>
      <c r="SZQ103" s="42"/>
      <c r="SZR103" s="42"/>
      <c r="SZS103" s="42"/>
      <c r="SZT103" s="42"/>
      <c r="SZU103" s="42"/>
      <c r="SZV103" s="42"/>
      <c r="SZW103" s="42"/>
      <c r="SZX103" s="42"/>
      <c r="SZY103" s="42"/>
      <c r="SZZ103" s="42"/>
      <c r="TAA103" s="43"/>
      <c r="TAB103" s="42"/>
      <c r="TAC103" s="42"/>
      <c r="TAD103" s="42"/>
      <c r="TAE103" s="42"/>
      <c r="TAF103" s="42"/>
      <c r="TAG103" s="42"/>
      <c r="TAH103" s="42"/>
      <c r="TAI103" s="42"/>
      <c r="TAJ103" s="42"/>
      <c r="TAK103" s="42"/>
      <c r="TAL103" s="42"/>
      <c r="TAM103" s="42"/>
      <c r="TAN103" s="43"/>
      <c r="TAO103" s="42"/>
      <c r="TAP103" s="42"/>
      <c r="TAQ103" s="42"/>
      <c r="TAR103" s="42"/>
      <c r="TAS103" s="42"/>
      <c r="TAT103" s="42"/>
      <c r="TAU103" s="42"/>
      <c r="TAV103" s="42"/>
      <c r="TAW103" s="42"/>
      <c r="TAX103" s="42"/>
      <c r="TAY103" s="42"/>
      <c r="TAZ103" s="42"/>
      <c r="TBA103" s="43"/>
      <c r="TBB103" s="42"/>
      <c r="TBC103" s="42"/>
      <c r="TBD103" s="42"/>
      <c r="TBE103" s="42"/>
      <c r="TBF103" s="42"/>
      <c r="TBG103" s="42"/>
      <c r="TBH103" s="42"/>
      <c r="TBI103" s="42"/>
      <c r="TBJ103" s="42"/>
      <c r="TBK103" s="42"/>
      <c r="TBL103" s="42"/>
      <c r="TBM103" s="42"/>
      <c r="TBN103" s="43"/>
      <c r="TBO103" s="42"/>
      <c r="TBP103" s="42"/>
      <c r="TBQ103" s="42"/>
      <c r="TBR103" s="42"/>
      <c r="TBS103" s="42"/>
      <c r="TBT103" s="42"/>
      <c r="TBU103" s="42"/>
      <c r="TBV103" s="42"/>
      <c r="TBW103" s="42"/>
      <c r="TBX103" s="42"/>
      <c r="TBY103" s="42"/>
      <c r="TBZ103" s="42"/>
      <c r="TCA103" s="43"/>
      <c r="TCB103" s="42"/>
      <c r="TCC103" s="42"/>
      <c r="TCD103" s="42"/>
      <c r="TCE103" s="42"/>
      <c r="TCF103" s="42"/>
      <c r="TCG103" s="42"/>
      <c r="TCH103" s="42"/>
      <c r="TCI103" s="42"/>
      <c r="TCJ103" s="42"/>
      <c r="TCK103" s="42"/>
      <c r="TCL103" s="42"/>
      <c r="TCM103" s="42"/>
      <c r="TCN103" s="43"/>
      <c r="TCO103" s="42"/>
      <c r="TCP103" s="42"/>
      <c r="TCQ103" s="42"/>
      <c r="TCR103" s="42"/>
      <c r="TCS103" s="42"/>
      <c r="TCT103" s="42"/>
      <c r="TCU103" s="42"/>
      <c r="TCV103" s="42"/>
      <c r="TCW103" s="42"/>
      <c r="TCX103" s="42"/>
      <c r="TCY103" s="42"/>
      <c r="TCZ103" s="42"/>
      <c r="TDA103" s="43"/>
      <c r="TDB103" s="42"/>
      <c r="TDC103" s="42"/>
      <c r="TDD103" s="42"/>
      <c r="TDE103" s="42"/>
      <c r="TDF103" s="42"/>
      <c r="TDG103" s="42"/>
      <c r="TDH103" s="42"/>
      <c r="TDI103" s="42"/>
      <c r="TDJ103" s="42"/>
      <c r="TDK103" s="42"/>
      <c r="TDL103" s="42"/>
      <c r="TDM103" s="42"/>
      <c r="TDN103" s="43"/>
      <c r="TDO103" s="42"/>
      <c r="TDP103" s="42"/>
      <c r="TDQ103" s="42"/>
      <c r="TDR103" s="42"/>
      <c r="TDS103" s="42"/>
      <c r="TDT103" s="42"/>
      <c r="TDU103" s="42"/>
      <c r="TDV103" s="42"/>
      <c r="TDW103" s="42"/>
      <c r="TDX103" s="42"/>
      <c r="TDY103" s="42"/>
      <c r="TDZ103" s="42"/>
      <c r="TEA103" s="43"/>
      <c r="TEB103" s="42"/>
      <c r="TEC103" s="42"/>
      <c r="TED103" s="42"/>
      <c r="TEE103" s="42"/>
      <c r="TEF103" s="42"/>
      <c r="TEG103" s="42"/>
      <c r="TEH103" s="42"/>
      <c r="TEI103" s="42"/>
      <c r="TEJ103" s="42"/>
      <c r="TEK103" s="42"/>
      <c r="TEL103" s="42"/>
      <c r="TEM103" s="42"/>
      <c r="TEN103" s="43"/>
      <c r="TEO103" s="42"/>
      <c r="TEP103" s="42"/>
      <c r="TEQ103" s="42"/>
      <c r="TER103" s="42"/>
      <c r="TES103" s="42"/>
      <c r="TET103" s="42"/>
      <c r="TEU103" s="42"/>
      <c r="TEV103" s="42"/>
      <c r="TEW103" s="42"/>
      <c r="TEX103" s="42"/>
      <c r="TEY103" s="42"/>
      <c r="TEZ103" s="42"/>
      <c r="TFA103" s="43"/>
      <c r="TFB103" s="42"/>
      <c r="TFC103" s="42"/>
      <c r="TFD103" s="42"/>
      <c r="TFE103" s="42"/>
      <c r="TFF103" s="42"/>
      <c r="TFG103" s="42"/>
      <c r="TFH103" s="42"/>
      <c r="TFI103" s="42"/>
      <c r="TFJ103" s="42"/>
      <c r="TFK103" s="42"/>
      <c r="TFL103" s="42"/>
      <c r="TFM103" s="42"/>
      <c r="TFN103" s="43"/>
      <c r="TFO103" s="42"/>
      <c r="TFP103" s="42"/>
      <c r="TFQ103" s="42"/>
      <c r="TFR103" s="42"/>
      <c r="TFS103" s="42"/>
      <c r="TFT103" s="42"/>
      <c r="TFU103" s="42"/>
      <c r="TFV103" s="42"/>
      <c r="TFW103" s="42"/>
      <c r="TFX103" s="42"/>
      <c r="TFY103" s="42"/>
      <c r="TFZ103" s="42"/>
      <c r="TGA103" s="43"/>
      <c r="TGB103" s="42"/>
      <c r="TGC103" s="42"/>
      <c r="TGD103" s="42"/>
      <c r="TGE103" s="42"/>
      <c r="TGF103" s="42"/>
      <c r="TGG103" s="42"/>
      <c r="TGH103" s="42"/>
      <c r="TGI103" s="42"/>
      <c r="TGJ103" s="42"/>
      <c r="TGK103" s="42"/>
      <c r="TGL103" s="42"/>
      <c r="TGM103" s="42"/>
      <c r="TGN103" s="43"/>
      <c r="TGO103" s="42"/>
      <c r="TGP103" s="42"/>
      <c r="TGQ103" s="42"/>
      <c r="TGR103" s="42"/>
      <c r="TGS103" s="42"/>
      <c r="TGT103" s="42"/>
      <c r="TGU103" s="42"/>
      <c r="TGV103" s="42"/>
      <c r="TGW103" s="42"/>
      <c r="TGX103" s="42"/>
      <c r="TGY103" s="42"/>
      <c r="TGZ103" s="42"/>
      <c r="THA103" s="43"/>
      <c r="THB103" s="42"/>
      <c r="THC103" s="42"/>
      <c r="THD103" s="42"/>
      <c r="THE103" s="42"/>
      <c r="THF103" s="42"/>
      <c r="THG103" s="42"/>
      <c r="THH103" s="42"/>
      <c r="THI103" s="42"/>
      <c r="THJ103" s="42"/>
      <c r="THK103" s="42"/>
      <c r="THL103" s="42"/>
      <c r="THM103" s="42"/>
      <c r="THN103" s="43"/>
      <c r="THO103" s="42"/>
      <c r="THP103" s="42"/>
      <c r="THQ103" s="42"/>
      <c r="THR103" s="42"/>
      <c r="THS103" s="42"/>
      <c r="THT103" s="42"/>
      <c r="THU103" s="42"/>
      <c r="THV103" s="42"/>
      <c r="THW103" s="42"/>
      <c r="THX103" s="42"/>
      <c r="THY103" s="42"/>
      <c r="THZ103" s="42"/>
      <c r="TIA103" s="43"/>
      <c r="TIB103" s="42"/>
      <c r="TIC103" s="42"/>
      <c r="TID103" s="42"/>
      <c r="TIE103" s="42"/>
      <c r="TIF103" s="42"/>
      <c r="TIG103" s="42"/>
      <c r="TIH103" s="42"/>
      <c r="TII103" s="42"/>
      <c r="TIJ103" s="42"/>
      <c r="TIK103" s="42"/>
      <c r="TIL103" s="42"/>
      <c r="TIM103" s="42"/>
      <c r="TIN103" s="43"/>
      <c r="TIO103" s="42"/>
      <c r="TIP103" s="42"/>
      <c r="TIQ103" s="42"/>
      <c r="TIR103" s="42"/>
      <c r="TIS103" s="42"/>
      <c r="TIT103" s="42"/>
      <c r="TIU103" s="42"/>
      <c r="TIV103" s="42"/>
      <c r="TIW103" s="42"/>
      <c r="TIX103" s="42"/>
      <c r="TIY103" s="42"/>
      <c r="TIZ103" s="42"/>
      <c r="TJA103" s="43"/>
      <c r="TJB103" s="42"/>
      <c r="TJC103" s="42"/>
      <c r="TJD103" s="42"/>
      <c r="TJE103" s="42"/>
      <c r="TJF103" s="42"/>
      <c r="TJG103" s="42"/>
      <c r="TJH103" s="42"/>
      <c r="TJI103" s="42"/>
      <c r="TJJ103" s="42"/>
      <c r="TJK103" s="42"/>
      <c r="TJL103" s="42"/>
      <c r="TJM103" s="42"/>
      <c r="TJN103" s="43"/>
      <c r="TJO103" s="42"/>
      <c r="TJP103" s="42"/>
      <c r="TJQ103" s="42"/>
      <c r="TJR103" s="42"/>
      <c r="TJS103" s="42"/>
      <c r="TJT103" s="42"/>
      <c r="TJU103" s="42"/>
      <c r="TJV103" s="42"/>
      <c r="TJW103" s="42"/>
      <c r="TJX103" s="42"/>
      <c r="TJY103" s="42"/>
      <c r="TJZ103" s="42"/>
      <c r="TKA103" s="43"/>
      <c r="TKB103" s="42"/>
      <c r="TKC103" s="42"/>
      <c r="TKD103" s="42"/>
      <c r="TKE103" s="42"/>
      <c r="TKF103" s="42"/>
      <c r="TKG103" s="42"/>
      <c r="TKH103" s="42"/>
      <c r="TKI103" s="42"/>
      <c r="TKJ103" s="42"/>
      <c r="TKK103" s="42"/>
      <c r="TKL103" s="42"/>
      <c r="TKM103" s="42"/>
      <c r="TKN103" s="43"/>
      <c r="TKO103" s="42"/>
      <c r="TKP103" s="42"/>
      <c r="TKQ103" s="42"/>
      <c r="TKR103" s="42"/>
      <c r="TKS103" s="42"/>
      <c r="TKT103" s="42"/>
      <c r="TKU103" s="42"/>
      <c r="TKV103" s="42"/>
      <c r="TKW103" s="42"/>
      <c r="TKX103" s="42"/>
      <c r="TKY103" s="42"/>
      <c r="TKZ103" s="42"/>
      <c r="TLA103" s="43"/>
      <c r="TLB103" s="42"/>
      <c r="TLC103" s="42"/>
      <c r="TLD103" s="42"/>
      <c r="TLE103" s="42"/>
      <c r="TLF103" s="42"/>
      <c r="TLG103" s="42"/>
      <c r="TLH103" s="42"/>
      <c r="TLI103" s="42"/>
      <c r="TLJ103" s="42"/>
      <c r="TLK103" s="42"/>
      <c r="TLL103" s="42"/>
      <c r="TLM103" s="42"/>
      <c r="TLN103" s="43"/>
      <c r="TLO103" s="42"/>
      <c r="TLP103" s="42"/>
      <c r="TLQ103" s="42"/>
      <c r="TLR103" s="42"/>
      <c r="TLS103" s="42"/>
      <c r="TLT103" s="42"/>
      <c r="TLU103" s="42"/>
      <c r="TLV103" s="42"/>
      <c r="TLW103" s="42"/>
      <c r="TLX103" s="42"/>
      <c r="TLY103" s="42"/>
      <c r="TLZ103" s="42"/>
      <c r="TMA103" s="43"/>
      <c r="TMB103" s="42"/>
      <c r="TMC103" s="42"/>
      <c r="TMD103" s="42"/>
      <c r="TME103" s="42"/>
      <c r="TMF103" s="42"/>
      <c r="TMG103" s="42"/>
      <c r="TMH103" s="42"/>
      <c r="TMI103" s="42"/>
      <c r="TMJ103" s="42"/>
      <c r="TMK103" s="42"/>
      <c r="TML103" s="42"/>
      <c r="TMM103" s="42"/>
      <c r="TMN103" s="43"/>
      <c r="TMO103" s="42"/>
      <c r="TMP103" s="42"/>
      <c r="TMQ103" s="42"/>
      <c r="TMR103" s="42"/>
      <c r="TMS103" s="42"/>
      <c r="TMT103" s="42"/>
      <c r="TMU103" s="42"/>
      <c r="TMV103" s="42"/>
      <c r="TMW103" s="42"/>
      <c r="TMX103" s="42"/>
      <c r="TMY103" s="42"/>
      <c r="TMZ103" s="42"/>
      <c r="TNA103" s="43"/>
      <c r="TNB103" s="42"/>
      <c r="TNC103" s="42"/>
      <c r="TND103" s="42"/>
      <c r="TNE103" s="42"/>
      <c r="TNF103" s="42"/>
      <c r="TNG103" s="42"/>
      <c r="TNH103" s="42"/>
      <c r="TNI103" s="42"/>
      <c r="TNJ103" s="42"/>
      <c r="TNK103" s="42"/>
      <c r="TNL103" s="42"/>
      <c r="TNM103" s="42"/>
      <c r="TNN103" s="43"/>
      <c r="TNO103" s="42"/>
      <c r="TNP103" s="42"/>
      <c r="TNQ103" s="42"/>
      <c r="TNR103" s="42"/>
      <c r="TNS103" s="42"/>
      <c r="TNT103" s="42"/>
      <c r="TNU103" s="42"/>
      <c r="TNV103" s="42"/>
      <c r="TNW103" s="42"/>
      <c r="TNX103" s="42"/>
      <c r="TNY103" s="42"/>
      <c r="TNZ103" s="42"/>
      <c r="TOA103" s="43"/>
      <c r="TOB103" s="42"/>
      <c r="TOC103" s="42"/>
      <c r="TOD103" s="42"/>
      <c r="TOE103" s="42"/>
      <c r="TOF103" s="42"/>
      <c r="TOG103" s="42"/>
      <c r="TOH103" s="42"/>
      <c r="TOI103" s="42"/>
      <c r="TOJ103" s="42"/>
      <c r="TOK103" s="42"/>
      <c r="TOL103" s="42"/>
      <c r="TOM103" s="42"/>
      <c r="TON103" s="43"/>
      <c r="TOO103" s="42"/>
      <c r="TOP103" s="42"/>
      <c r="TOQ103" s="42"/>
      <c r="TOR103" s="42"/>
      <c r="TOS103" s="42"/>
      <c r="TOT103" s="42"/>
      <c r="TOU103" s="42"/>
      <c r="TOV103" s="42"/>
      <c r="TOW103" s="42"/>
      <c r="TOX103" s="42"/>
      <c r="TOY103" s="42"/>
      <c r="TOZ103" s="42"/>
      <c r="TPA103" s="43"/>
      <c r="TPB103" s="42"/>
      <c r="TPC103" s="42"/>
      <c r="TPD103" s="42"/>
      <c r="TPE103" s="42"/>
      <c r="TPF103" s="42"/>
      <c r="TPG103" s="42"/>
      <c r="TPH103" s="42"/>
      <c r="TPI103" s="42"/>
      <c r="TPJ103" s="42"/>
      <c r="TPK103" s="42"/>
      <c r="TPL103" s="42"/>
      <c r="TPM103" s="42"/>
      <c r="TPN103" s="43"/>
      <c r="TPO103" s="42"/>
      <c r="TPP103" s="42"/>
      <c r="TPQ103" s="42"/>
      <c r="TPR103" s="42"/>
      <c r="TPS103" s="42"/>
      <c r="TPT103" s="42"/>
      <c r="TPU103" s="42"/>
      <c r="TPV103" s="42"/>
      <c r="TPW103" s="42"/>
      <c r="TPX103" s="42"/>
      <c r="TPY103" s="42"/>
      <c r="TPZ103" s="42"/>
      <c r="TQA103" s="43"/>
      <c r="TQB103" s="42"/>
      <c r="TQC103" s="42"/>
      <c r="TQD103" s="42"/>
      <c r="TQE103" s="42"/>
      <c r="TQF103" s="42"/>
      <c r="TQG103" s="42"/>
      <c r="TQH103" s="42"/>
      <c r="TQI103" s="42"/>
      <c r="TQJ103" s="42"/>
      <c r="TQK103" s="42"/>
      <c r="TQL103" s="42"/>
      <c r="TQM103" s="42"/>
      <c r="TQN103" s="43"/>
      <c r="TQO103" s="42"/>
      <c r="TQP103" s="42"/>
      <c r="TQQ103" s="42"/>
      <c r="TQR103" s="42"/>
      <c r="TQS103" s="42"/>
      <c r="TQT103" s="42"/>
      <c r="TQU103" s="42"/>
      <c r="TQV103" s="42"/>
      <c r="TQW103" s="42"/>
      <c r="TQX103" s="42"/>
      <c r="TQY103" s="42"/>
      <c r="TQZ103" s="42"/>
      <c r="TRA103" s="43"/>
      <c r="TRB103" s="42"/>
      <c r="TRC103" s="42"/>
      <c r="TRD103" s="42"/>
      <c r="TRE103" s="42"/>
      <c r="TRF103" s="42"/>
      <c r="TRG103" s="42"/>
      <c r="TRH103" s="42"/>
      <c r="TRI103" s="42"/>
      <c r="TRJ103" s="42"/>
      <c r="TRK103" s="42"/>
      <c r="TRL103" s="42"/>
      <c r="TRM103" s="42"/>
      <c r="TRN103" s="43"/>
      <c r="TRO103" s="42"/>
      <c r="TRP103" s="42"/>
      <c r="TRQ103" s="42"/>
      <c r="TRR103" s="42"/>
      <c r="TRS103" s="42"/>
      <c r="TRT103" s="42"/>
      <c r="TRU103" s="42"/>
      <c r="TRV103" s="42"/>
      <c r="TRW103" s="42"/>
      <c r="TRX103" s="42"/>
      <c r="TRY103" s="42"/>
      <c r="TRZ103" s="42"/>
      <c r="TSA103" s="43"/>
      <c r="TSB103" s="42"/>
      <c r="TSC103" s="42"/>
      <c r="TSD103" s="42"/>
      <c r="TSE103" s="42"/>
      <c r="TSF103" s="42"/>
      <c r="TSG103" s="42"/>
      <c r="TSH103" s="42"/>
      <c r="TSI103" s="42"/>
      <c r="TSJ103" s="42"/>
      <c r="TSK103" s="42"/>
      <c r="TSL103" s="42"/>
      <c r="TSM103" s="42"/>
      <c r="TSN103" s="43"/>
      <c r="TSO103" s="42"/>
      <c r="TSP103" s="42"/>
      <c r="TSQ103" s="42"/>
      <c r="TSR103" s="42"/>
      <c r="TSS103" s="42"/>
      <c r="TST103" s="42"/>
      <c r="TSU103" s="42"/>
      <c r="TSV103" s="42"/>
      <c r="TSW103" s="42"/>
      <c r="TSX103" s="42"/>
      <c r="TSY103" s="42"/>
      <c r="TSZ103" s="42"/>
      <c r="TTA103" s="43"/>
      <c r="TTB103" s="42"/>
      <c r="TTC103" s="42"/>
      <c r="TTD103" s="42"/>
      <c r="TTE103" s="42"/>
      <c r="TTF103" s="42"/>
      <c r="TTG103" s="42"/>
      <c r="TTH103" s="42"/>
      <c r="TTI103" s="42"/>
      <c r="TTJ103" s="42"/>
      <c r="TTK103" s="42"/>
      <c r="TTL103" s="42"/>
      <c r="TTM103" s="42"/>
      <c r="TTN103" s="43"/>
      <c r="TTO103" s="42"/>
      <c r="TTP103" s="42"/>
      <c r="TTQ103" s="42"/>
      <c r="TTR103" s="42"/>
      <c r="TTS103" s="42"/>
      <c r="TTT103" s="42"/>
      <c r="TTU103" s="42"/>
      <c r="TTV103" s="42"/>
      <c r="TTW103" s="42"/>
      <c r="TTX103" s="42"/>
      <c r="TTY103" s="42"/>
      <c r="TTZ103" s="42"/>
      <c r="TUA103" s="43"/>
      <c r="TUB103" s="42"/>
      <c r="TUC103" s="42"/>
      <c r="TUD103" s="42"/>
      <c r="TUE103" s="42"/>
      <c r="TUF103" s="42"/>
      <c r="TUG103" s="42"/>
      <c r="TUH103" s="42"/>
      <c r="TUI103" s="42"/>
      <c r="TUJ103" s="42"/>
      <c r="TUK103" s="42"/>
      <c r="TUL103" s="42"/>
      <c r="TUM103" s="42"/>
      <c r="TUN103" s="43"/>
      <c r="TUO103" s="42"/>
      <c r="TUP103" s="42"/>
      <c r="TUQ103" s="42"/>
      <c r="TUR103" s="42"/>
      <c r="TUS103" s="42"/>
      <c r="TUT103" s="42"/>
      <c r="TUU103" s="42"/>
      <c r="TUV103" s="42"/>
      <c r="TUW103" s="42"/>
      <c r="TUX103" s="42"/>
      <c r="TUY103" s="42"/>
      <c r="TUZ103" s="42"/>
      <c r="TVA103" s="43"/>
      <c r="TVB103" s="42"/>
      <c r="TVC103" s="42"/>
      <c r="TVD103" s="42"/>
      <c r="TVE103" s="42"/>
      <c r="TVF103" s="42"/>
      <c r="TVG103" s="42"/>
      <c r="TVH103" s="42"/>
      <c r="TVI103" s="42"/>
      <c r="TVJ103" s="42"/>
      <c r="TVK103" s="42"/>
      <c r="TVL103" s="42"/>
      <c r="TVM103" s="42"/>
      <c r="TVN103" s="43"/>
      <c r="TVO103" s="42"/>
      <c r="TVP103" s="42"/>
      <c r="TVQ103" s="42"/>
      <c r="TVR103" s="42"/>
      <c r="TVS103" s="42"/>
      <c r="TVT103" s="42"/>
      <c r="TVU103" s="42"/>
      <c r="TVV103" s="42"/>
      <c r="TVW103" s="42"/>
      <c r="TVX103" s="42"/>
      <c r="TVY103" s="42"/>
      <c r="TVZ103" s="42"/>
      <c r="TWA103" s="43"/>
      <c r="TWB103" s="42"/>
      <c r="TWC103" s="42"/>
      <c r="TWD103" s="42"/>
      <c r="TWE103" s="42"/>
      <c r="TWF103" s="42"/>
      <c r="TWG103" s="42"/>
      <c r="TWH103" s="42"/>
      <c r="TWI103" s="42"/>
      <c r="TWJ103" s="42"/>
      <c r="TWK103" s="42"/>
      <c r="TWL103" s="42"/>
      <c r="TWM103" s="42"/>
      <c r="TWN103" s="43"/>
      <c r="TWO103" s="42"/>
      <c r="TWP103" s="42"/>
      <c r="TWQ103" s="42"/>
      <c r="TWR103" s="42"/>
      <c r="TWS103" s="42"/>
      <c r="TWT103" s="42"/>
      <c r="TWU103" s="42"/>
      <c r="TWV103" s="42"/>
      <c r="TWW103" s="42"/>
      <c r="TWX103" s="42"/>
      <c r="TWY103" s="42"/>
      <c r="TWZ103" s="42"/>
      <c r="TXA103" s="43"/>
      <c r="TXB103" s="42"/>
      <c r="TXC103" s="42"/>
      <c r="TXD103" s="42"/>
      <c r="TXE103" s="42"/>
      <c r="TXF103" s="42"/>
      <c r="TXG103" s="42"/>
      <c r="TXH103" s="42"/>
      <c r="TXI103" s="42"/>
      <c r="TXJ103" s="42"/>
      <c r="TXK103" s="42"/>
      <c r="TXL103" s="42"/>
      <c r="TXM103" s="42"/>
      <c r="TXN103" s="43"/>
      <c r="TXO103" s="42"/>
      <c r="TXP103" s="42"/>
      <c r="TXQ103" s="42"/>
      <c r="TXR103" s="42"/>
      <c r="TXS103" s="42"/>
      <c r="TXT103" s="42"/>
      <c r="TXU103" s="42"/>
      <c r="TXV103" s="42"/>
      <c r="TXW103" s="42"/>
      <c r="TXX103" s="42"/>
      <c r="TXY103" s="42"/>
      <c r="TXZ103" s="42"/>
      <c r="TYA103" s="43"/>
      <c r="TYB103" s="42"/>
      <c r="TYC103" s="42"/>
      <c r="TYD103" s="42"/>
      <c r="TYE103" s="42"/>
      <c r="TYF103" s="42"/>
      <c r="TYG103" s="42"/>
      <c r="TYH103" s="42"/>
      <c r="TYI103" s="42"/>
      <c r="TYJ103" s="42"/>
      <c r="TYK103" s="42"/>
      <c r="TYL103" s="42"/>
      <c r="TYM103" s="42"/>
      <c r="TYN103" s="43"/>
      <c r="TYO103" s="42"/>
      <c r="TYP103" s="42"/>
      <c r="TYQ103" s="42"/>
      <c r="TYR103" s="42"/>
      <c r="TYS103" s="42"/>
      <c r="TYT103" s="42"/>
      <c r="TYU103" s="42"/>
      <c r="TYV103" s="42"/>
      <c r="TYW103" s="42"/>
      <c r="TYX103" s="42"/>
      <c r="TYY103" s="42"/>
      <c r="TYZ103" s="42"/>
      <c r="TZA103" s="43"/>
      <c r="TZB103" s="42"/>
      <c r="TZC103" s="42"/>
      <c r="TZD103" s="42"/>
      <c r="TZE103" s="42"/>
      <c r="TZF103" s="42"/>
      <c r="TZG103" s="42"/>
      <c r="TZH103" s="42"/>
      <c r="TZI103" s="42"/>
      <c r="TZJ103" s="42"/>
      <c r="TZK103" s="42"/>
      <c r="TZL103" s="42"/>
      <c r="TZM103" s="42"/>
      <c r="TZN103" s="43"/>
      <c r="TZO103" s="42"/>
      <c r="TZP103" s="42"/>
      <c r="TZQ103" s="42"/>
      <c r="TZR103" s="42"/>
      <c r="TZS103" s="42"/>
      <c r="TZT103" s="42"/>
      <c r="TZU103" s="42"/>
      <c r="TZV103" s="42"/>
      <c r="TZW103" s="42"/>
      <c r="TZX103" s="42"/>
      <c r="TZY103" s="42"/>
      <c r="TZZ103" s="42"/>
      <c r="UAA103" s="43"/>
      <c r="UAB103" s="42"/>
      <c r="UAC103" s="42"/>
      <c r="UAD103" s="42"/>
      <c r="UAE103" s="42"/>
      <c r="UAF103" s="42"/>
      <c r="UAG103" s="42"/>
      <c r="UAH103" s="42"/>
      <c r="UAI103" s="42"/>
      <c r="UAJ103" s="42"/>
      <c r="UAK103" s="42"/>
      <c r="UAL103" s="42"/>
      <c r="UAM103" s="42"/>
      <c r="UAN103" s="43"/>
      <c r="UAO103" s="42"/>
      <c r="UAP103" s="42"/>
      <c r="UAQ103" s="42"/>
      <c r="UAR103" s="42"/>
      <c r="UAS103" s="42"/>
      <c r="UAT103" s="42"/>
      <c r="UAU103" s="42"/>
      <c r="UAV103" s="42"/>
      <c r="UAW103" s="42"/>
      <c r="UAX103" s="42"/>
      <c r="UAY103" s="42"/>
      <c r="UAZ103" s="42"/>
      <c r="UBA103" s="43"/>
      <c r="UBB103" s="42"/>
      <c r="UBC103" s="42"/>
      <c r="UBD103" s="42"/>
      <c r="UBE103" s="42"/>
      <c r="UBF103" s="42"/>
      <c r="UBG103" s="42"/>
      <c r="UBH103" s="42"/>
      <c r="UBI103" s="42"/>
      <c r="UBJ103" s="42"/>
      <c r="UBK103" s="42"/>
      <c r="UBL103" s="42"/>
      <c r="UBM103" s="42"/>
      <c r="UBN103" s="43"/>
      <c r="UBO103" s="42"/>
      <c r="UBP103" s="42"/>
      <c r="UBQ103" s="42"/>
      <c r="UBR103" s="42"/>
      <c r="UBS103" s="42"/>
      <c r="UBT103" s="42"/>
      <c r="UBU103" s="42"/>
      <c r="UBV103" s="42"/>
      <c r="UBW103" s="42"/>
      <c r="UBX103" s="42"/>
      <c r="UBY103" s="42"/>
      <c r="UBZ103" s="42"/>
      <c r="UCA103" s="43"/>
      <c r="UCB103" s="42"/>
      <c r="UCC103" s="42"/>
      <c r="UCD103" s="42"/>
      <c r="UCE103" s="42"/>
      <c r="UCF103" s="42"/>
      <c r="UCG103" s="42"/>
      <c r="UCH103" s="42"/>
      <c r="UCI103" s="42"/>
      <c r="UCJ103" s="42"/>
      <c r="UCK103" s="42"/>
      <c r="UCL103" s="42"/>
      <c r="UCM103" s="42"/>
      <c r="UCN103" s="43"/>
      <c r="UCO103" s="42"/>
      <c r="UCP103" s="42"/>
      <c r="UCQ103" s="42"/>
      <c r="UCR103" s="42"/>
      <c r="UCS103" s="42"/>
      <c r="UCT103" s="42"/>
      <c r="UCU103" s="42"/>
      <c r="UCV103" s="42"/>
      <c r="UCW103" s="42"/>
      <c r="UCX103" s="42"/>
      <c r="UCY103" s="42"/>
      <c r="UCZ103" s="42"/>
      <c r="UDA103" s="43"/>
      <c r="UDB103" s="42"/>
      <c r="UDC103" s="42"/>
      <c r="UDD103" s="42"/>
      <c r="UDE103" s="42"/>
      <c r="UDF103" s="42"/>
      <c r="UDG103" s="42"/>
      <c r="UDH103" s="42"/>
      <c r="UDI103" s="42"/>
      <c r="UDJ103" s="42"/>
      <c r="UDK103" s="42"/>
      <c r="UDL103" s="42"/>
      <c r="UDM103" s="42"/>
      <c r="UDN103" s="43"/>
      <c r="UDO103" s="42"/>
      <c r="UDP103" s="42"/>
      <c r="UDQ103" s="42"/>
      <c r="UDR103" s="42"/>
      <c r="UDS103" s="42"/>
      <c r="UDT103" s="42"/>
      <c r="UDU103" s="42"/>
      <c r="UDV103" s="42"/>
      <c r="UDW103" s="42"/>
      <c r="UDX103" s="42"/>
      <c r="UDY103" s="42"/>
      <c r="UDZ103" s="42"/>
      <c r="UEA103" s="43"/>
      <c r="UEB103" s="42"/>
      <c r="UEC103" s="42"/>
      <c r="UED103" s="42"/>
      <c r="UEE103" s="42"/>
      <c r="UEF103" s="42"/>
      <c r="UEG103" s="42"/>
      <c r="UEH103" s="42"/>
      <c r="UEI103" s="42"/>
      <c r="UEJ103" s="42"/>
      <c r="UEK103" s="42"/>
      <c r="UEL103" s="42"/>
      <c r="UEM103" s="42"/>
      <c r="UEN103" s="43"/>
      <c r="UEO103" s="42"/>
      <c r="UEP103" s="42"/>
      <c r="UEQ103" s="42"/>
      <c r="UER103" s="42"/>
      <c r="UES103" s="42"/>
      <c r="UET103" s="42"/>
      <c r="UEU103" s="42"/>
      <c r="UEV103" s="42"/>
      <c r="UEW103" s="42"/>
      <c r="UEX103" s="42"/>
      <c r="UEY103" s="42"/>
      <c r="UEZ103" s="42"/>
      <c r="UFA103" s="43"/>
      <c r="UFB103" s="42"/>
      <c r="UFC103" s="42"/>
      <c r="UFD103" s="42"/>
      <c r="UFE103" s="42"/>
      <c r="UFF103" s="42"/>
      <c r="UFG103" s="42"/>
      <c r="UFH103" s="42"/>
      <c r="UFI103" s="42"/>
      <c r="UFJ103" s="42"/>
      <c r="UFK103" s="42"/>
      <c r="UFL103" s="42"/>
      <c r="UFM103" s="42"/>
      <c r="UFN103" s="43"/>
      <c r="UFO103" s="42"/>
      <c r="UFP103" s="42"/>
      <c r="UFQ103" s="42"/>
      <c r="UFR103" s="42"/>
      <c r="UFS103" s="42"/>
      <c r="UFT103" s="42"/>
      <c r="UFU103" s="42"/>
      <c r="UFV103" s="42"/>
      <c r="UFW103" s="42"/>
      <c r="UFX103" s="42"/>
      <c r="UFY103" s="42"/>
      <c r="UFZ103" s="42"/>
      <c r="UGA103" s="43"/>
      <c r="UGB103" s="42"/>
      <c r="UGC103" s="42"/>
      <c r="UGD103" s="42"/>
      <c r="UGE103" s="42"/>
      <c r="UGF103" s="42"/>
      <c r="UGG103" s="42"/>
      <c r="UGH103" s="42"/>
      <c r="UGI103" s="42"/>
      <c r="UGJ103" s="42"/>
      <c r="UGK103" s="42"/>
      <c r="UGL103" s="42"/>
      <c r="UGM103" s="42"/>
      <c r="UGN103" s="43"/>
      <c r="UGO103" s="42"/>
      <c r="UGP103" s="42"/>
      <c r="UGQ103" s="42"/>
      <c r="UGR103" s="42"/>
      <c r="UGS103" s="42"/>
      <c r="UGT103" s="42"/>
      <c r="UGU103" s="42"/>
      <c r="UGV103" s="42"/>
      <c r="UGW103" s="42"/>
      <c r="UGX103" s="42"/>
      <c r="UGY103" s="42"/>
      <c r="UGZ103" s="42"/>
      <c r="UHA103" s="43"/>
      <c r="UHB103" s="42"/>
      <c r="UHC103" s="42"/>
      <c r="UHD103" s="42"/>
      <c r="UHE103" s="42"/>
      <c r="UHF103" s="42"/>
      <c r="UHG103" s="42"/>
      <c r="UHH103" s="42"/>
      <c r="UHI103" s="42"/>
      <c r="UHJ103" s="42"/>
      <c r="UHK103" s="42"/>
      <c r="UHL103" s="42"/>
      <c r="UHM103" s="42"/>
      <c r="UHN103" s="43"/>
      <c r="UHO103" s="42"/>
      <c r="UHP103" s="42"/>
      <c r="UHQ103" s="42"/>
      <c r="UHR103" s="42"/>
      <c r="UHS103" s="42"/>
      <c r="UHT103" s="42"/>
      <c r="UHU103" s="42"/>
      <c r="UHV103" s="42"/>
      <c r="UHW103" s="42"/>
      <c r="UHX103" s="42"/>
      <c r="UHY103" s="42"/>
      <c r="UHZ103" s="42"/>
      <c r="UIA103" s="43"/>
      <c r="UIB103" s="42"/>
      <c r="UIC103" s="42"/>
      <c r="UID103" s="42"/>
      <c r="UIE103" s="42"/>
      <c r="UIF103" s="42"/>
      <c r="UIG103" s="42"/>
      <c r="UIH103" s="42"/>
      <c r="UII103" s="42"/>
      <c r="UIJ103" s="42"/>
      <c r="UIK103" s="42"/>
      <c r="UIL103" s="42"/>
      <c r="UIM103" s="42"/>
      <c r="UIN103" s="43"/>
      <c r="UIO103" s="42"/>
      <c r="UIP103" s="42"/>
      <c r="UIQ103" s="42"/>
      <c r="UIR103" s="42"/>
      <c r="UIS103" s="42"/>
      <c r="UIT103" s="42"/>
      <c r="UIU103" s="42"/>
      <c r="UIV103" s="42"/>
      <c r="UIW103" s="42"/>
      <c r="UIX103" s="42"/>
      <c r="UIY103" s="42"/>
      <c r="UIZ103" s="42"/>
      <c r="UJA103" s="43"/>
      <c r="UJB103" s="42"/>
      <c r="UJC103" s="42"/>
      <c r="UJD103" s="42"/>
      <c r="UJE103" s="42"/>
      <c r="UJF103" s="42"/>
      <c r="UJG103" s="42"/>
      <c r="UJH103" s="42"/>
      <c r="UJI103" s="42"/>
      <c r="UJJ103" s="42"/>
      <c r="UJK103" s="42"/>
      <c r="UJL103" s="42"/>
      <c r="UJM103" s="42"/>
      <c r="UJN103" s="43"/>
      <c r="UJO103" s="42"/>
      <c r="UJP103" s="42"/>
      <c r="UJQ103" s="42"/>
      <c r="UJR103" s="42"/>
      <c r="UJS103" s="42"/>
      <c r="UJT103" s="42"/>
      <c r="UJU103" s="42"/>
      <c r="UJV103" s="42"/>
      <c r="UJW103" s="42"/>
      <c r="UJX103" s="42"/>
      <c r="UJY103" s="42"/>
      <c r="UJZ103" s="42"/>
      <c r="UKA103" s="43"/>
      <c r="UKB103" s="42"/>
      <c r="UKC103" s="42"/>
      <c r="UKD103" s="42"/>
      <c r="UKE103" s="42"/>
      <c r="UKF103" s="42"/>
      <c r="UKG103" s="42"/>
      <c r="UKH103" s="42"/>
      <c r="UKI103" s="42"/>
      <c r="UKJ103" s="42"/>
      <c r="UKK103" s="42"/>
      <c r="UKL103" s="42"/>
      <c r="UKM103" s="42"/>
      <c r="UKN103" s="43"/>
      <c r="UKO103" s="42"/>
      <c r="UKP103" s="42"/>
      <c r="UKQ103" s="42"/>
      <c r="UKR103" s="42"/>
      <c r="UKS103" s="42"/>
      <c r="UKT103" s="42"/>
      <c r="UKU103" s="42"/>
      <c r="UKV103" s="42"/>
      <c r="UKW103" s="42"/>
      <c r="UKX103" s="42"/>
      <c r="UKY103" s="42"/>
      <c r="UKZ103" s="42"/>
      <c r="ULA103" s="43"/>
      <c r="ULB103" s="42"/>
      <c r="ULC103" s="42"/>
      <c r="ULD103" s="42"/>
      <c r="ULE103" s="42"/>
      <c r="ULF103" s="42"/>
      <c r="ULG103" s="42"/>
      <c r="ULH103" s="42"/>
      <c r="ULI103" s="42"/>
      <c r="ULJ103" s="42"/>
      <c r="ULK103" s="42"/>
      <c r="ULL103" s="42"/>
      <c r="ULM103" s="42"/>
      <c r="ULN103" s="43"/>
      <c r="ULO103" s="42"/>
      <c r="ULP103" s="42"/>
      <c r="ULQ103" s="42"/>
      <c r="ULR103" s="42"/>
      <c r="ULS103" s="42"/>
      <c r="ULT103" s="42"/>
      <c r="ULU103" s="42"/>
      <c r="ULV103" s="42"/>
      <c r="ULW103" s="42"/>
      <c r="ULX103" s="42"/>
      <c r="ULY103" s="42"/>
      <c r="ULZ103" s="42"/>
      <c r="UMA103" s="43"/>
      <c r="UMB103" s="42"/>
      <c r="UMC103" s="42"/>
      <c r="UMD103" s="42"/>
      <c r="UME103" s="42"/>
      <c r="UMF103" s="42"/>
      <c r="UMG103" s="42"/>
      <c r="UMH103" s="42"/>
      <c r="UMI103" s="42"/>
      <c r="UMJ103" s="42"/>
      <c r="UMK103" s="42"/>
      <c r="UML103" s="42"/>
      <c r="UMM103" s="42"/>
      <c r="UMN103" s="43"/>
      <c r="UMO103" s="42"/>
      <c r="UMP103" s="42"/>
      <c r="UMQ103" s="42"/>
      <c r="UMR103" s="42"/>
      <c r="UMS103" s="42"/>
      <c r="UMT103" s="42"/>
      <c r="UMU103" s="42"/>
      <c r="UMV103" s="42"/>
      <c r="UMW103" s="42"/>
      <c r="UMX103" s="42"/>
      <c r="UMY103" s="42"/>
      <c r="UMZ103" s="42"/>
      <c r="UNA103" s="43"/>
      <c r="UNB103" s="42"/>
      <c r="UNC103" s="42"/>
      <c r="UND103" s="42"/>
      <c r="UNE103" s="42"/>
      <c r="UNF103" s="42"/>
      <c r="UNG103" s="42"/>
      <c r="UNH103" s="42"/>
      <c r="UNI103" s="42"/>
      <c r="UNJ103" s="42"/>
      <c r="UNK103" s="42"/>
      <c r="UNL103" s="42"/>
      <c r="UNM103" s="42"/>
      <c r="UNN103" s="43"/>
      <c r="UNO103" s="42"/>
      <c r="UNP103" s="42"/>
      <c r="UNQ103" s="42"/>
      <c r="UNR103" s="42"/>
      <c r="UNS103" s="42"/>
      <c r="UNT103" s="42"/>
      <c r="UNU103" s="42"/>
      <c r="UNV103" s="42"/>
      <c r="UNW103" s="42"/>
      <c r="UNX103" s="42"/>
      <c r="UNY103" s="42"/>
      <c r="UNZ103" s="42"/>
      <c r="UOA103" s="43"/>
      <c r="UOB103" s="42"/>
      <c r="UOC103" s="42"/>
      <c r="UOD103" s="42"/>
      <c r="UOE103" s="42"/>
      <c r="UOF103" s="42"/>
      <c r="UOG103" s="42"/>
      <c r="UOH103" s="42"/>
      <c r="UOI103" s="42"/>
      <c r="UOJ103" s="42"/>
      <c r="UOK103" s="42"/>
      <c r="UOL103" s="42"/>
      <c r="UOM103" s="42"/>
      <c r="UON103" s="43"/>
      <c r="UOO103" s="42"/>
      <c r="UOP103" s="42"/>
      <c r="UOQ103" s="42"/>
      <c r="UOR103" s="42"/>
      <c r="UOS103" s="42"/>
      <c r="UOT103" s="42"/>
      <c r="UOU103" s="42"/>
      <c r="UOV103" s="42"/>
      <c r="UOW103" s="42"/>
      <c r="UOX103" s="42"/>
      <c r="UOY103" s="42"/>
      <c r="UOZ103" s="42"/>
      <c r="UPA103" s="43"/>
      <c r="UPB103" s="42"/>
      <c r="UPC103" s="42"/>
      <c r="UPD103" s="42"/>
      <c r="UPE103" s="42"/>
      <c r="UPF103" s="42"/>
      <c r="UPG103" s="42"/>
      <c r="UPH103" s="42"/>
      <c r="UPI103" s="42"/>
      <c r="UPJ103" s="42"/>
      <c r="UPK103" s="42"/>
      <c r="UPL103" s="42"/>
      <c r="UPM103" s="42"/>
      <c r="UPN103" s="43"/>
      <c r="UPO103" s="42"/>
      <c r="UPP103" s="42"/>
      <c r="UPQ103" s="42"/>
      <c r="UPR103" s="42"/>
      <c r="UPS103" s="42"/>
      <c r="UPT103" s="42"/>
      <c r="UPU103" s="42"/>
      <c r="UPV103" s="42"/>
      <c r="UPW103" s="42"/>
      <c r="UPX103" s="42"/>
      <c r="UPY103" s="42"/>
      <c r="UPZ103" s="42"/>
      <c r="UQA103" s="43"/>
      <c r="UQB103" s="42"/>
      <c r="UQC103" s="42"/>
      <c r="UQD103" s="42"/>
      <c r="UQE103" s="42"/>
      <c r="UQF103" s="42"/>
      <c r="UQG103" s="42"/>
      <c r="UQH103" s="42"/>
      <c r="UQI103" s="42"/>
      <c r="UQJ103" s="42"/>
      <c r="UQK103" s="42"/>
      <c r="UQL103" s="42"/>
      <c r="UQM103" s="42"/>
      <c r="UQN103" s="43"/>
      <c r="UQO103" s="42"/>
      <c r="UQP103" s="42"/>
      <c r="UQQ103" s="42"/>
      <c r="UQR103" s="42"/>
      <c r="UQS103" s="42"/>
      <c r="UQT103" s="42"/>
      <c r="UQU103" s="42"/>
      <c r="UQV103" s="42"/>
      <c r="UQW103" s="42"/>
      <c r="UQX103" s="42"/>
      <c r="UQY103" s="42"/>
      <c r="UQZ103" s="42"/>
      <c r="URA103" s="43"/>
      <c r="URB103" s="42"/>
      <c r="URC103" s="42"/>
      <c r="URD103" s="42"/>
      <c r="URE103" s="42"/>
      <c r="URF103" s="42"/>
      <c r="URG103" s="42"/>
      <c r="URH103" s="42"/>
      <c r="URI103" s="42"/>
      <c r="URJ103" s="42"/>
      <c r="URK103" s="42"/>
      <c r="URL103" s="42"/>
      <c r="URM103" s="42"/>
      <c r="URN103" s="43"/>
      <c r="URO103" s="42"/>
      <c r="URP103" s="42"/>
      <c r="URQ103" s="42"/>
      <c r="URR103" s="42"/>
      <c r="URS103" s="42"/>
      <c r="URT103" s="42"/>
      <c r="URU103" s="42"/>
      <c r="URV103" s="42"/>
      <c r="URW103" s="42"/>
      <c r="URX103" s="42"/>
      <c r="URY103" s="42"/>
      <c r="URZ103" s="42"/>
      <c r="USA103" s="43"/>
      <c r="USB103" s="42"/>
      <c r="USC103" s="42"/>
      <c r="USD103" s="42"/>
      <c r="USE103" s="42"/>
      <c r="USF103" s="42"/>
      <c r="USG103" s="42"/>
      <c r="USH103" s="42"/>
      <c r="USI103" s="42"/>
      <c r="USJ103" s="42"/>
      <c r="USK103" s="42"/>
      <c r="USL103" s="42"/>
      <c r="USM103" s="42"/>
      <c r="USN103" s="43"/>
      <c r="USO103" s="42"/>
      <c r="USP103" s="42"/>
      <c r="USQ103" s="42"/>
      <c r="USR103" s="42"/>
      <c r="USS103" s="42"/>
      <c r="UST103" s="42"/>
      <c r="USU103" s="42"/>
      <c r="USV103" s="42"/>
      <c r="USW103" s="42"/>
      <c r="USX103" s="42"/>
      <c r="USY103" s="42"/>
      <c r="USZ103" s="42"/>
      <c r="UTA103" s="43"/>
      <c r="UTB103" s="42"/>
      <c r="UTC103" s="42"/>
      <c r="UTD103" s="42"/>
      <c r="UTE103" s="42"/>
      <c r="UTF103" s="42"/>
      <c r="UTG103" s="42"/>
      <c r="UTH103" s="42"/>
      <c r="UTI103" s="42"/>
      <c r="UTJ103" s="42"/>
      <c r="UTK103" s="42"/>
      <c r="UTL103" s="42"/>
      <c r="UTM103" s="42"/>
      <c r="UTN103" s="43"/>
      <c r="UTO103" s="42"/>
      <c r="UTP103" s="42"/>
      <c r="UTQ103" s="42"/>
      <c r="UTR103" s="42"/>
      <c r="UTS103" s="42"/>
      <c r="UTT103" s="42"/>
      <c r="UTU103" s="42"/>
      <c r="UTV103" s="42"/>
      <c r="UTW103" s="42"/>
      <c r="UTX103" s="42"/>
      <c r="UTY103" s="42"/>
      <c r="UTZ103" s="42"/>
      <c r="UUA103" s="43"/>
      <c r="UUB103" s="42"/>
      <c r="UUC103" s="42"/>
      <c r="UUD103" s="42"/>
      <c r="UUE103" s="42"/>
      <c r="UUF103" s="42"/>
      <c r="UUG103" s="42"/>
      <c r="UUH103" s="42"/>
      <c r="UUI103" s="42"/>
      <c r="UUJ103" s="42"/>
      <c r="UUK103" s="42"/>
      <c r="UUL103" s="42"/>
      <c r="UUM103" s="42"/>
      <c r="UUN103" s="43"/>
      <c r="UUO103" s="42"/>
      <c r="UUP103" s="42"/>
      <c r="UUQ103" s="42"/>
      <c r="UUR103" s="42"/>
      <c r="UUS103" s="42"/>
      <c r="UUT103" s="42"/>
      <c r="UUU103" s="42"/>
      <c r="UUV103" s="42"/>
      <c r="UUW103" s="42"/>
      <c r="UUX103" s="42"/>
      <c r="UUY103" s="42"/>
      <c r="UUZ103" s="42"/>
      <c r="UVA103" s="43"/>
      <c r="UVB103" s="42"/>
      <c r="UVC103" s="42"/>
      <c r="UVD103" s="42"/>
      <c r="UVE103" s="42"/>
      <c r="UVF103" s="42"/>
      <c r="UVG103" s="42"/>
      <c r="UVH103" s="42"/>
      <c r="UVI103" s="42"/>
      <c r="UVJ103" s="42"/>
      <c r="UVK103" s="42"/>
      <c r="UVL103" s="42"/>
      <c r="UVM103" s="42"/>
      <c r="UVN103" s="43"/>
      <c r="UVO103" s="42"/>
      <c r="UVP103" s="42"/>
      <c r="UVQ103" s="42"/>
      <c r="UVR103" s="42"/>
      <c r="UVS103" s="42"/>
      <c r="UVT103" s="42"/>
      <c r="UVU103" s="42"/>
      <c r="UVV103" s="42"/>
      <c r="UVW103" s="42"/>
      <c r="UVX103" s="42"/>
      <c r="UVY103" s="42"/>
      <c r="UVZ103" s="42"/>
      <c r="UWA103" s="43"/>
      <c r="UWB103" s="42"/>
      <c r="UWC103" s="42"/>
      <c r="UWD103" s="42"/>
      <c r="UWE103" s="42"/>
      <c r="UWF103" s="42"/>
      <c r="UWG103" s="42"/>
      <c r="UWH103" s="42"/>
      <c r="UWI103" s="42"/>
      <c r="UWJ103" s="42"/>
      <c r="UWK103" s="42"/>
      <c r="UWL103" s="42"/>
      <c r="UWM103" s="42"/>
      <c r="UWN103" s="43"/>
      <c r="UWO103" s="42"/>
      <c r="UWP103" s="42"/>
      <c r="UWQ103" s="42"/>
      <c r="UWR103" s="42"/>
      <c r="UWS103" s="42"/>
      <c r="UWT103" s="42"/>
      <c r="UWU103" s="42"/>
      <c r="UWV103" s="42"/>
      <c r="UWW103" s="42"/>
      <c r="UWX103" s="42"/>
      <c r="UWY103" s="42"/>
      <c r="UWZ103" s="42"/>
      <c r="UXA103" s="43"/>
      <c r="UXB103" s="42"/>
      <c r="UXC103" s="42"/>
      <c r="UXD103" s="42"/>
      <c r="UXE103" s="42"/>
      <c r="UXF103" s="42"/>
      <c r="UXG103" s="42"/>
      <c r="UXH103" s="42"/>
      <c r="UXI103" s="42"/>
      <c r="UXJ103" s="42"/>
      <c r="UXK103" s="42"/>
      <c r="UXL103" s="42"/>
      <c r="UXM103" s="42"/>
      <c r="UXN103" s="43"/>
      <c r="UXO103" s="42"/>
      <c r="UXP103" s="42"/>
      <c r="UXQ103" s="42"/>
      <c r="UXR103" s="42"/>
      <c r="UXS103" s="42"/>
      <c r="UXT103" s="42"/>
      <c r="UXU103" s="42"/>
      <c r="UXV103" s="42"/>
      <c r="UXW103" s="42"/>
      <c r="UXX103" s="42"/>
      <c r="UXY103" s="42"/>
      <c r="UXZ103" s="42"/>
      <c r="UYA103" s="43"/>
      <c r="UYB103" s="42"/>
      <c r="UYC103" s="42"/>
      <c r="UYD103" s="42"/>
      <c r="UYE103" s="42"/>
      <c r="UYF103" s="42"/>
      <c r="UYG103" s="42"/>
      <c r="UYH103" s="42"/>
      <c r="UYI103" s="42"/>
      <c r="UYJ103" s="42"/>
      <c r="UYK103" s="42"/>
      <c r="UYL103" s="42"/>
      <c r="UYM103" s="42"/>
      <c r="UYN103" s="43"/>
      <c r="UYO103" s="42"/>
      <c r="UYP103" s="42"/>
      <c r="UYQ103" s="42"/>
      <c r="UYR103" s="42"/>
      <c r="UYS103" s="42"/>
      <c r="UYT103" s="42"/>
      <c r="UYU103" s="42"/>
      <c r="UYV103" s="42"/>
      <c r="UYW103" s="42"/>
      <c r="UYX103" s="42"/>
      <c r="UYY103" s="42"/>
      <c r="UYZ103" s="42"/>
      <c r="UZA103" s="43"/>
      <c r="UZB103" s="42"/>
      <c r="UZC103" s="42"/>
      <c r="UZD103" s="42"/>
      <c r="UZE103" s="42"/>
      <c r="UZF103" s="42"/>
      <c r="UZG103" s="42"/>
      <c r="UZH103" s="42"/>
      <c r="UZI103" s="42"/>
      <c r="UZJ103" s="42"/>
      <c r="UZK103" s="42"/>
      <c r="UZL103" s="42"/>
      <c r="UZM103" s="42"/>
      <c r="UZN103" s="43"/>
      <c r="UZO103" s="42"/>
      <c r="UZP103" s="42"/>
      <c r="UZQ103" s="42"/>
      <c r="UZR103" s="42"/>
      <c r="UZS103" s="42"/>
      <c r="UZT103" s="42"/>
      <c r="UZU103" s="42"/>
      <c r="UZV103" s="42"/>
      <c r="UZW103" s="42"/>
      <c r="UZX103" s="42"/>
      <c r="UZY103" s="42"/>
      <c r="UZZ103" s="42"/>
      <c r="VAA103" s="43"/>
      <c r="VAB103" s="42"/>
      <c r="VAC103" s="42"/>
      <c r="VAD103" s="42"/>
      <c r="VAE103" s="42"/>
      <c r="VAF103" s="42"/>
      <c r="VAG103" s="42"/>
      <c r="VAH103" s="42"/>
      <c r="VAI103" s="42"/>
      <c r="VAJ103" s="42"/>
      <c r="VAK103" s="42"/>
      <c r="VAL103" s="42"/>
      <c r="VAM103" s="42"/>
      <c r="VAN103" s="43"/>
      <c r="VAO103" s="42"/>
      <c r="VAP103" s="42"/>
      <c r="VAQ103" s="42"/>
      <c r="VAR103" s="42"/>
      <c r="VAS103" s="42"/>
      <c r="VAT103" s="42"/>
      <c r="VAU103" s="42"/>
      <c r="VAV103" s="42"/>
      <c r="VAW103" s="42"/>
      <c r="VAX103" s="42"/>
      <c r="VAY103" s="42"/>
      <c r="VAZ103" s="42"/>
      <c r="VBA103" s="43"/>
      <c r="VBB103" s="42"/>
      <c r="VBC103" s="42"/>
      <c r="VBD103" s="42"/>
      <c r="VBE103" s="42"/>
      <c r="VBF103" s="42"/>
      <c r="VBG103" s="42"/>
      <c r="VBH103" s="42"/>
      <c r="VBI103" s="42"/>
      <c r="VBJ103" s="42"/>
      <c r="VBK103" s="42"/>
      <c r="VBL103" s="42"/>
      <c r="VBM103" s="42"/>
      <c r="VBN103" s="43"/>
      <c r="VBO103" s="42"/>
      <c r="VBP103" s="42"/>
      <c r="VBQ103" s="42"/>
      <c r="VBR103" s="42"/>
      <c r="VBS103" s="42"/>
      <c r="VBT103" s="42"/>
      <c r="VBU103" s="42"/>
      <c r="VBV103" s="42"/>
      <c r="VBW103" s="42"/>
      <c r="VBX103" s="42"/>
      <c r="VBY103" s="42"/>
      <c r="VBZ103" s="42"/>
      <c r="VCA103" s="43"/>
      <c r="VCB103" s="42"/>
      <c r="VCC103" s="42"/>
      <c r="VCD103" s="42"/>
      <c r="VCE103" s="42"/>
      <c r="VCF103" s="42"/>
      <c r="VCG103" s="42"/>
      <c r="VCH103" s="42"/>
      <c r="VCI103" s="42"/>
      <c r="VCJ103" s="42"/>
      <c r="VCK103" s="42"/>
      <c r="VCL103" s="42"/>
      <c r="VCM103" s="42"/>
      <c r="VCN103" s="43"/>
      <c r="VCO103" s="42"/>
      <c r="VCP103" s="42"/>
      <c r="VCQ103" s="42"/>
      <c r="VCR103" s="42"/>
      <c r="VCS103" s="42"/>
      <c r="VCT103" s="42"/>
      <c r="VCU103" s="42"/>
      <c r="VCV103" s="42"/>
      <c r="VCW103" s="42"/>
      <c r="VCX103" s="42"/>
      <c r="VCY103" s="42"/>
      <c r="VCZ103" s="42"/>
      <c r="VDA103" s="43"/>
      <c r="VDB103" s="42"/>
      <c r="VDC103" s="42"/>
      <c r="VDD103" s="42"/>
      <c r="VDE103" s="42"/>
      <c r="VDF103" s="42"/>
      <c r="VDG103" s="42"/>
      <c r="VDH103" s="42"/>
      <c r="VDI103" s="42"/>
      <c r="VDJ103" s="42"/>
      <c r="VDK103" s="42"/>
      <c r="VDL103" s="42"/>
      <c r="VDM103" s="42"/>
      <c r="VDN103" s="43"/>
      <c r="VDO103" s="42"/>
      <c r="VDP103" s="42"/>
      <c r="VDQ103" s="42"/>
      <c r="VDR103" s="42"/>
      <c r="VDS103" s="42"/>
      <c r="VDT103" s="42"/>
      <c r="VDU103" s="42"/>
      <c r="VDV103" s="42"/>
      <c r="VDW103" s="42"/>
      <c r="VDX103" s="42"/>
      <c r="VDY103" s="42"/>
      <c r="VDZ103" s="42"/>
      <c r="VEA103" s="43"/>
      <c r="VEB103" s="42"/>
      <c r="VEC103" s="42"/>
      <c r="VED103" s="42"/>
      <c r="VEE103" s="42"/>
      <c r="VEF103" s="42"/>
      <c r="VEG103" s="42"/>
      <c r="VEH103" s="42"/>
      <c r="VEI103" s="42"/>
      <c r="VEJ103" s="42"/>
      <c r="VEK103" s="42"/>
      <c r="VEL103" s="42"/>
      <c r="VEM103" s="42"/>
      <c r="VEN103" s="43"/>
      <c r="VEO103" s="42"/>
      <c r="VEP103" s="42"/>
      <c r="VEQ103" s="42"/>
      <c r="VER103" s="42"/>
      <c r="VES103" s="42"/>
      <c r="VET103" s="42"/>
      <c r="VEU103" s="42"/>
      <c r="VEV103" s="42"/>
      <c r="VEW103" s="42"/>
      <c r="VEX103" s="42"/>
      <c r="VEY103" s="42"/>
      <c r="VEZ103" s="42"/>
      <c r="VFA103" s="43"/>
      <c r="VFB103" s="42"/>
      <c r="VFC103" s="42"/>
      <c r="VFD103" s="42"/>
      <c r="VFE103" s="42"/>
      <c r="VFF103" s="42"/>
      <c r="VFG103" s="42"/>
      <c r="VFH103" s="42"/>
      <c r="VFI103" s="42"/>
      <c r="VFJ103" s="42"/>
      <c r="VFK103" s="42"/>
      <c r="VFL103" s="42"/>
      <c r="VFM103" s="42"/>
      <c r="VFN103" s="43"/>
      <c r="VFO103" s="42"/>
      <c r="VFP103" s="42"/>
      <c r="VFQ103" s="42"/>
      <c r="VFR103" s="42"/>
      <c r="VFS103" s="42"/>
      <c r="VFT103" s="42"/>
      <c r="VFU103" s="42"/>
      <c r="VFV103" s="42"/>
      <c r="VFW103" s="42"/>
      <c r="VFX103" s="42"/>
      <c r="VFY103" s="42"/>
      <c r="VFZ103" s="42"/>
      <c r="VGA103" s="43"/>
      <c r="VGB103" s="42"/>
      <c r="VGC103" s="42"/>
      <c r="VGD103" s="42"/>
      <c r="VGE103" s="42"/>
      <c r="VGF103" s="42"/>
      <c r="VGG103" s="42"/>
      <c r="VGH103" s="42"/>
      <c r="VGI103" s="42"/>
      <c r="VGJ103" s="42"/>
      <c r="VGK103" s="42"/>
      <c r="VGL103" s="42"/>
      <c r="VGM103" s="42"/>
      <c r="VGN103" s="43"/>
      <c r="VGO103" s="42"/>
      <c r="VGP103" s="42"/>
      <c r="VGQ103" s="42"/>
      <c r="VGR103" s="42"/>
      <c r="VGS103" s="42"/>
      <c r="VGT103" s="42"/>
      <c r="VGU103" s="42"/>
      <c r="VGV103" s="42"/>
      <c r="VGW103" s="42"/>
      <c r="VGX103" s="42"/>
      <c r="VGY103" s="42"/>
      <c r="VGZ103" s="42"/>
      <c r="VHA103" s="43"/>
      <c r="VHB103" s="42"/>
      <c r="VHC103" s="42"/>
      <c r="VHD103" s="42"/>
      <c r="VHE103" s="42"/>
      <c r="VHF103" s="42"/>
      <c r="VHG103" s="42"/>
      <c r="VHH103" s="42"/>
      <c r="VHI103" s="42"/>
      <c r="VHJ103" s="42"/>
      <c r="VHK103" s="42"/>
      <c r="VHL103" s="42"/>
      <c r="VHM103" s="42"/>
      <c r="VHN103" s="43"/>
      <c r="VHO103" s="42"/>
      <c r="VHP103" s="42"/>
      <c r="VHQ103" s="42"/>
      <c r="VHR103" s="42"/>
      <c r="VHS103" s="42"/>
      <c r="VHT103" s="42"/>
      <c r="VHU103" s="42"/>
      <c r="VHV103" s="42"/>
      <c r="VHW103" s="42"/>
      <c r="VHX103" s="42"/>
      <c r="VHY103" s="42"/>
      <c r="VHZ103" s="42"/>
      <c r="VIA103" s="43"/>
      <c r="VIB103" s="42"/>
      <c r="VIC103" s="42"/>
      <c r="VID103" s="42"/>
      <c r="VIE103" s="42"/>
      <c r="VIF103" s="42"/>
      <c r="VIG103" s="42"/>
      <c r="VIH103" s="42"/>
      <c r="VII103" s="42"/>
      <c r="VIJ103" s="42"/>
      <c r="VIK103" s="42"/>
      <c r="VIL103" s="42"/>
      <c r="VIM103" s="42"/>
      <c r="VIN103" s="43"/>
      <c r="VIO103" s="42"/>
      <c r="VIP103" s="42"/>
      <c r="VIQ103" s="42"/>
      <c r="VIR103" s="42"/>
      <c r="VIS103" s="42"/>
      <c r="VIT103" s="42"/>
      <c r="VIU103" s="42"/>
      <c r="VIV103" s="42"/>
      <c r="VIW103" s="42"/>
      <c r="VIX103" s="42"/>
      <c r="VIY103" s="42"/>
      <c r="VIZ103" s="42"/>
      <c r="VJA103" s="43"/>
      <c r="VJB103" s="42"/>
      <c r="VJC103" s="42"/>
      <c r="VJD103" s="42"/>
      <c r="VJE103" s="42"/>
      <c r="VJF103" s="42"/>
      <c r="VJG103" s="42"/>
      <c r="VJH103" s="42"/>
      <c r="VJI103" s="42"/>
      <c r="VJJ103" s="42"/>
      <c r="VJK103" s="42"/>
      <c r="VJL103" s="42"/>
      <c r="VJM103" s="42"/>
      <c r="VJN103" s="43"/>
      <c r="VJO103" s="42"/>
      <c r="VJP103" s="42"/>
      <c r="VJQ103" s="42"/>
      <c r="VJR103" s="42"/>
      <c r="VJS103" s="42"/>
      <c r="VJT103" s="42"/>
      <c r="VJU103" s="42"/>
      <c r="VJV103" s="42"/>
      <c r="VJW103" s="42"/>
      <c r="VJX103" s="42"/>
      <c r="VJY103" s="42"/>
      <c r="VJZ103" s="42"/>
      <c r="VKA103" s="43"/>
      <c r="VKB103" s="42"/>
      <c r="VKC103" s="42"/>
      <c r="VKD103" s="42"/>
      <c r="VKE103" s="42"/>
      <c r="VKF103" s="42"/>
      <c r="VKG103" s="42"/>
      <c r="VKH103" s="42"/>
      <c r="VKI103" s="42"/>
      <c r="VKJ103" s="42"/>
      <c r="VKK103" s="42"/>
      <c r="VKL103" s="42"/>
      <c r="VKM103" s="42"/>
      <c r="VKN103" s="43"/>
      <c r="VKO103" s="42"/>
      <c r="VKP103" s="42"/>
      <c r="VKQ103" s="42"/>
      <c r="VKR103" s="42"/>
      <c r="VKS103" s="42"/>
      <c r="VKT103" s="42"/>
      <c r="VKU103" s="42"/>
      <c r="VKV103" s="42"/>
      <c r="VKW103" s="42"/>
      <c r="VKX103" s="42"/>
      <c r="VKY103" s="42"/>
      <c r="VKZ103" s="42"/>
      <c r="VLA103" s="43"/>
      <c r="VLB103" s="42"/>
      <c r="VLC103" s="42"/>
      <c r="VLD103" s="42"/>
      <c r="VLE103" s="42"/>
      <c r="VLF103" s="42"/>
      <c r="VLG103" s="42"/>
      <c r="VLH103" s="42"/>
      <c r="VLI103" s="42"/>
      <c r="VLJ103" s="42"/>
      <c r="VLK103" s="42"/>
      <c r="VLL103" s="42"/>
      <c r="VLM103" s="42"/>
      <c r="VLN103" s="43"/>
      <c r="VLO103" s="42"/>
      <c r="VLP103" s="42"/>
      <c r="VLQ103" s="42"/>
      <c r="VLR103" s="42"/>
      <c r="VLS103" s="42"/>
      <c r="VLT103" s="42"/>
      <c r="VLU103" s="42"/>
      <c r="VLV103" s="42"/>
      <c r="VLW103" s="42"/>
      <c r="VLX103" s="42"/>
      <c r="VLY103" s="42"/>
      <c r="VLZ103" s="42"/>
      <c r="VMA103" s="43"/>
      <c r="VMB103" s="42"/>
      <c r="VMC103" s="42"/>
      <c r="VMD103" s="42"/>
      <c r="VME103" s="42"/>
      <c r="VMF103" s="42"/>
      <c r="VMG103" s="42"/>
      <c r="VMH103" s="42"/>
      <c r="VMI103" s="42"/>
      <c r="VMJ103" s="42"/>
      <c r="VMK103" s="42"/>
      <c r="VML103" s="42"/>
      <c r="VMM103" s="42"/>
      <c r="VMN103" s="43"/>
      <c r="VMO103" s="42"/>
      <c r="VMP103" s="42"/>
      <c r="VMQ103" s="42"/>
      <c r="VMR103" s="42"/>
      <c r="VMS103" s="42"/>
      <c r="VMT103" s="42"/>
      <c r="VMU103" s="42"/>
      <c r="VMV103" s="42"/>
      <c r="VMW103" s="42"/>
      <c r="VMX103" s="42"/>
      <c r="VMY103" s="42"/>
      <c r="VMZ103" s="42"/>
      <c r="VNA103" s="43"/>
      <c r="VNB103" s="42"/>
      <c r="VNC103" s="42"/>
      <c r="VND103" s="42"/>
      <c r="VNE103" s="42"/>
      <c r="VNF103" s="42"/>
      <c r="VNG103" s="42"/>
      <c r="VNH103" s="42"/>
      <c r="VNI103" s="42"/>
      <c r="VNJ103" s="42"/>
      <c r="VNK103" s="42"/>
      <c r="VNL103" s="42"/>
      <c r="VNM103" s="42"/>
      <c r="VNN103" s="43"/>
      <c r="VNO103" s="42"/>
      <c r="VNP103" s="42"/>
      <c r="VNQ103" s="42"/>
      <c r="VNR103" s="42"/>
      <c r="VNS103" s="42"/>
      <c r="VNT103" s="42"/>
      <c r="VNU103" s="42"/>
      <c r="VNV103" s="42"/>
      <c r="VNW103" s="42"/>
      <c r="VNX103" s="42"/>
      <c r="VNY103" s="42"/>
      <c r="VNZ103" s="42"/>
      <c r="VOA103" s="43"/>
      <c r="VOB103" s="42"/>
      <c r="VOC103" s="42"/>
      <c r="VOD103" s="42"/>
      <c r="VOE103" s="42"/>
      <c r="VOF103" s="42"/>
      <c r="VOG103" s="42"/>
      <c r="VOH103" s="42"/>
      <c r="VOI103" s="42"/>
      <c r="VOJ103" s="42"/>
      <c r="VOK103" s="42"/>
      <c r="VOL103" s="42"/>
      <c r="VOM103" s="42"/>
      <c r="VON103" s="43"/>
      <c r="VOO103" s="42"/>
      <c r="VOP103" s="42"/>
      <c r="VOQ103" s="42"/>
      <c r="VOR103" s="42"/>
      <c r="VOS103" s="42"/>
      <c r="VOT103" s="42"/>
      <c r="VOU103" s="42"/>
      <c r="VOV103" s="42"/>
      <c r="VOW103" s="42"/>
      <c r="VOX103" s="42"/>
      <c r="VOY103" s="42"/>
      <c r="VOZ103" s="42"/>
      <c r="VPA103" s="43"/>
      <c r="VPB103" s="42"/>
      <c r="VPC103" s="42"/>
      <c r="VPD103" s="42"/>
      <c r="VPE103" s="42"/>
      <c r="VPF103" s="42"/>
      <c r="VPG103" s="42"/>
      <c r="VPH103" s="42"/>
      <c r="VPI103" s="42"/>
      <c r="VPJ103" s="42"/>
      <c r="VPK103" s="42"/>
      <c r="VPL103" s="42"/>
      <c r="VPM103" s="42"/>
      <c r="VPN103" s="43"/>
      <c r="VPO103" s="42"/>
      <c r="VPP103" s="42"/>
      <c r="VPQ103" s="42"/>
      <c r="VPR103" s="42"/>
      <c r="VPS103" s="42"/>
      <c r="VPT103" s="42"/>
      <c r="VPU103" s="42"/>
      <c r="VPV103" s="42"/>
      <c r="VPW103" s="42"/>
      <c r="VPX103" s="42"/>
      <c r="VPY103" s="42"/>
      <c r="VPZ103" s="42"/>
      <c r="VQA103" s="43"/>
      <c r="VQB103" s="42"/>
      <c r="VQC103" s="42"/>
      <c r="VQD103" s="42"/>
      <c r="VQE103" s="42"/>
      <c r="VQF103" s="42"/>
      <c r="VQG103" s="42"/>
      <c r="VQH103" s="42"/>
      <c r="VQI103" s="42"/>
      <c r="VQJ103" s="42"/>
      <c r="VQK103" s="42"/>
      <c r="VQL103" s="42"/>
      <c r="VQM103" s="42"/>
      <c r="VQN103" s="43"/>
      <c r="VQO103" s="42"/>
      <c r="VQP103" s="42"/>
      <c r="VQQ103" s="42"/>
      <c r="VQR103" s="42"/>
      <c r="VQS103" s="42"/>
      <c r="VQT103" s="42"/>
      <c r="VQU103" s="42"/>
      <c r="VQV103" s="42"/>
      <c r="VQW103" s="42"/>
      <c r="VQX103" s="42"/>
      <c r="VQY103" s="42"/>
      <c r="VQZ103" s="42"/>
      <c r="VRA103" s="43"/>
      <c r="VRB103" s="42"/>
      <c r="VRC103" s="42"/>
      <c r="VRD103" s="42"/>
      <c r="VRE103" s="42"/>
      <c r="VRF103" s="42"/>
      <c r="VRG103" s="42"/>
      <c r="VRH103" s="42"/>
      <c r="VRI103" s="42"/>
      <c r="VRJ103" s="42"/>
      <c r="VRK103" s="42"/>
      <c r="VRL103" s="42"/>
      <c r="VRM103" s="42"/>
      <c r="VRN103" s="43"/>
      <c r="VRO103" s="42"/>
      <c r="VRP103" s="42"/>
      <c r="VRQ103" s="42"/>
      <c r="VRR103" s="42"/>
      <c r="VRS103" s="42"/>
      <c r="VRT103" s="42"/>
      <c r="VRU103" s="42"/>
      <c r="VRV103" s="42"/>
      <c r="VRW103" s="42"/>
      <c r="VRX103" s="42"/>
      <c r="VRY103" s="42"/>
      <c r="VRZ103" s="42"/>
      <c r="VSA103" s="43"/>
      <c r="VSB103" s="42"/>
      <c r="VSC103" s="42"/>
      <c r="VSD103" s="42"/>
      <c r="VSE103" s="42"/>
      <c r="VSF103" s="42"/>
      <c r="VSG103" s="42"/>
      <c r="VSH103" s="42"/>
      <c r="VSI103" s="42"/>
      <c r="VSJ103" s="42"/>
      <c r="VSK103" s="42"/>
      <c r="VSL103" s="42"/>
      <c r="VSM103" s="42"/>
      <c r="VSN103" s="43"/>
      <c r="VSO103" s="42"/>
      <c r="VSP103" s="42"/>
      <c r="VSQ103" s="42"/>
      <c r="VSR103" s="42"/>
      <c r="VSS103" s="42"/>
      <c r="VST103" s="42"/>
      <c r="VSU103" s="42"/>
      <c r="VSV103" s="42"/>
      <c r="VSW103" s="42"/>
      <c r="VSX103" s="42"/>
      <c r="VSY103" s="42"/>
      <c r="VSZ103" s="42"/>
      <c r="VTA103" s="43"/>
      <c r="VTB103" s="42"/>
      <c r="VTC103" s="42"/>
      <c r="VTD103" s="42"/>
      <c r="VTE103" s="42"/>
      <c r="VTF103" s="42"/>
      <c r="VTG103" s="42"/>
      <c r="VTH103" s="42"/>
      <c r="VTI103" s="42"/>
      <c r="VTJ103" s="42"/>
      <c r="VTK103" s="42"/>
      <c r="VTL103" s="42"/>
      <c r="VTM103" s="42"/>
      <c r="VTN103" s="43"/>
      <c r="VTO103" s="42"/>
      <c r="VTP103" s="42"/>
      <c r="VTQ103" s="42"/>
      <c r="VTR103" s="42"/>
      <c r="VTS103" s="42"/>
      <c r="VTT103" s="42"/>
      <c r="VTU103" s="42"/>
      <c r="VTV103" s="42"/>
      <c r="VTW103" s="42"/>
      <c r="VTX103" s="42"/>
      <c r="VTY103" s="42"/>
      <c r="VTZ103" s="42"/>
      <c r="VUA103" s="43"/>
      <c r="VUB103" s="42"/>
      <c r="VUC103" s="42"/>
      <c r="VUD103" s="42"/>
      <c r="VUE103" s="42"/>
      <c r="VUF103" s="42"/>
      <c r="VUG103" s="42"/>
      <c r="VUH103" s="42"/>
      <c r="VUI103" s="42"/>
      <c r="VUJ103" s="42"/>
      <c r="VUK103" s="42"/>
      <c r="VUL103" s="42"/>
      <c r="VUM103" s="42"/>
      <c r="VUN103" s="43"/>
      <c r="VUO103" s="42"/>
      <c r="VUP103" s="42"/>
      <c r="VUQ103" s="42"/>
      <c r="VUR103" s="42"/>
      <c r="VUS103" s="42"/>
      <c r="VUT103" s="42"/>
      <c r="VUU103" s="42"/>
      <c r="VUV103" s="42"/>
      <c r="VUW103" s="42"/>
      <c r="VUX103" s="42"/>
      <c r="VUY103" s="42"/>
      <c r="VUZ103" s="42"/>
      <c r="VVA103" s="43"/>
      <c r="VVB103" s="42"/>
      <c r="VVC103" s="42"/>
      <c r="VVD103" s="42"/>
      <c r="VVE103" s="42"/>
      <c r="VVF103" s="42"/>
      <c r="VVG103" s="42"/>
      <c r="VVH103" s="42"/>
      <c r="VVI103" s="42"/>
      <c r="VVJ103" s="42"/>
      <c r="VVK103" s="42"/>
      <c r="VVL103" s="42"/>
      <c r="VVM103" s="42"/>
      <c r="VVN103" s="43"/>
      <c r="VVO103" s="42"/>
      <c r="VVP103" s="42"/>
      <c r="VVQ103" s="42"/>
      <c r="VVR103" s="42"/>
      <c r="VVS103" s="42"/>
      <c r="VVT103" s="42"/>
      <c r="VVU103" s="42"/>
      <c r="VVV103" s="42"/>
      <c r="VVW103" s="42"/>
      <c r="VVX103" s="42"/>
      <c r="VVY103" s="42"/>
      <c r="VVZ103" s="42"/>
      <c r="VWA103" s="43"/>
      <c r="VWB103" s="42"/>
      <c r="VWC103" s="42"/>
      <c r="VWD103" s="42"/>
      <c r="VWE103" s="42"/>
      <c r="VWF103" s="42"/>
      <c r="VWG103" s="42"/>
      <c r="VWH103" s="42"/>
      <c r="VWI103" s="42"/>
      <c r="VWJ103" s="42"/>
      <c r="VWK103" s="42"/>
      <c r="VWL103" s="42"/>
      <c r="VWM103" s="42"/>
      <c r="VWN103" s="43"/>
      <c r="VWO103" s="42"/>
      <c r="VWP103" s="42"/>
      <c r="VWQ103" s="42"/>
      <c r="VWR103" s="42"/>
      <c r="VWS103" s="42"/>
      <c r="VWT103" s="42"/>
      <c r="VWU103" s="42"/>
      <c r="VWV103" s="42"/>
      <c r="VWW103" s="42"/>
      <c r="VWX103" s="42"/>
      <c r="VWY103" s="42"/>
      <c r="VWZ103" s="42"/>
      <c r="VXA103" s="43"/>
      <c r="VXB103" s="42"/>
      <c r="VXC103" s="42"/>
      <c r="VXD103" s="42"/>
      <c r="VXE103" s="42"/>
      <c r="VXF103" s="42"/>
      <c r="VXG103" s="42"/>
      <c r="VXH103" s="42"/>
      <c r="VXI103" s="42"/>
      <c r="VXJ103" s="42"/>
      <c r="VXK103" s="42"/>
      <c r="VXL103" s="42"/>
      <c r="VXM103" s="42"/>
      <c r="VXN103" s="43"/>
      <c r="VXO103" s="42"/>
      <c r="VXP103" s="42"/>
      <c r="VXQ103" s="42"/>
      <c r="VXR103" s="42"/>
      <c r="VXS103" s="42"/>
      <c r="VXT103" s="42"/>
      <c r="VXU103" s="42"/>
      <c r="VXV103" s="42"/>
      <c r="VXW103" s="42"/>
      <c r="VXX103" s="42"/>
      <c r="VXY103" s="42"/>
      <c r="VXZ103" s="42"/>
      <c r="VYA103" s="43"/>
      <c r="VYB103" s="42"/>
      <c r="VYC103" s="42"/>
      <c r="VYD103" s="42"/>
      <c r="VYE103" s="42"/>
      <c r="VYF103" s="42"/>
      <c r="VYG103" s="42"/>
      <c r="VYH103" s="42"/>
      <c r="VYI103" s="42"/>
      <c r="VYJ103" s="42"/>
      <c r="VYK103" s="42"/>
      <c r="VYL103" s="42"/>
      <c r="VYM103" s="42"/>
      <c r="VYN103" s="43"/>
      <c r="VYO103" s="42"/>
      <c r="VYP103" s="42"/>
      <c r="VYQ103" s="42"/>
      <c r="VYR103" s="42"/>
      <c r="VYS103" s="42"/>
      <c r="VYT103" s="42"/>
      <c r="VYU103" s="42"/>
      <c r="VYV103" s="42"/>
      <c r="VYW103" s="42"/>
      <c r="VYX103" s="42"/>
      <c r="VYY103" s="42"/>
      <c r="VYZ103" s="42"/>
      <c r="VZA103" s="43"/>
      <c r="VZB103" s="42"/>
      <c r="VZC103" s="42"/>
      <c r="VZD103" s="42"/>
      <c r="VZE103" s="42"/>
      <c r="VZF103" s="42"/>
      <c r="VZG103" s="42"/>
      <c r="VZH103" s="42"/>
      <c r="VZI103" s="42"/>
      <c r="VZJ103" s="42"/>
      <c r="VZK103" s="42"/>
      <c r="VZL103" s="42"/>
      <c r="VZM103" s="42"/>
      <c r="VZN103" s="43"/>
      <c r="VZO103" s="42"/>
      <c r="VZP103" s="42"/>
      <c r="VZQ103" s="42"/>
      <c r="VZR103" s="42"/>
      <c r="VZS103" s="42"/>
      <c r="VZT103" s="42"/>
      <c r="VZU103" s="42"/>
      <c r="VZV103" s="42"/>
      <c r="VZW103" s="42"/>
      <c r="VZX103" s="42"/>
      <c r="VZY103" s="42"/>
      <c r="VZZ103" s="42"/>
      <c r="WAA103" s="43"/>
      <c r="WAB103" s="42"/>
      <c r="WAC103" s="42"/>
      <c r="WAD103" s="42"/>
      <c r="WAE103" s="42"/>
      <c r="WAF103" s="42"/>
      <c r="WAG103" s="42"/>
      <c r="WAH103" s="42"/>
      <c r="WAI103" s="42"/>
      <c r="WAJ103" s="42"/>
      <c r="WAK103" s="42"/>
      <c r="WAL103" s="42"/>
      <c r="WAM103" s="42"/>
      <c r="WAN103" s="43"/>
      <c r="WAO103" s="42"/>
      <c r="WAP103" s="42"/>
      <c r="WAQ103" s="42"/>
      <c r="WAR103" s="42"/>
      <c r="WAS103" s="42"/>
      <c r="WAT103" s="42"/>
      <c r="WAU103" s="42"/>
      <c r="WAV103" s="42"/>
      <c r="WAW103" s="42"/>
      <c r="WAX103" s="42"/>
      <c r="WAY103" s="42"/>
      <c r="WAZ103" s="42"/>
      <c r="WBA103" s="43"/>
      <c r="WBB103" s="42"/>
      <c r="WBC103" s="42"/>
      <c r="WBD103" s="42"/>
      <c r="WBE103" s="42"/>
      <c r="WBF103" s="42"/>
      <c r="WBG103" s="42"/>
      <c r="WBH103" s="42"/>
      <c r="WBI103" s="42"/>
      <c r="WBJ103" s="42"/>
      <c r="WBK103" s="42"/>
      <c r="WBL103" s="42"/>
      <c r="WBM103" s="42"/>
      <c r="WBN103" s="43"/>
      <c r="WBO103" s="42"/>
      <c r="WBP103" s="42"/>
      <c r="WBQ103" s="42"/>
      <c r="WBR103" s="42"/>
      <c r="WBS103" s="42"/>
      <c r="WBT103" s="42"/>
      <c r="WBU103" s="42"/>
      <c r="WBV103" s="42"/>
      <c r="WBW103" s="42"/>
      <c r="WBX103" s="42"/>
      <c r="WBY103" s="42"/>
      <c r="WBZ103" s="42"/>
      <c r="WCA103" s="43"/>
      <c r="WCB103" s="42"/>
      <c r="WCC103" s="42"/>
      <c r="WCD103" s="42"/>
      <c r="WCE103" s="42"/>
      <c r="WCF103" s="42"/>
      <c r="WCG103" s="42"/>
      <c r="WCH103" s="42"/>
      <c r="WCI103" s="42"/>
      <c r="WCJ103" s="42"/>
      <c r="WCK103" s="42"/>
      <c r="WCL103" s="42"/>
      <c r="WCM103" s="42"/>
      <c r="WCN103" s="43"/>
      <c r="WCO103" s="42"/>
      <c r="WCP103" s="42"/>
      <c r="WCQ103" s="42"/>
      <c r="WCR103" s="42"/>
      <c r="WCS103" s="42"/>
      <c r="WCT103" s="42"/>
      <c r="WCU103" s="42"/>
      <c r="WCV103" s="42"/>
      <c r="WCW103" s="42"/>
      <c r="WCX103" s="42"/>
      <c r="WCY103" s="42"/>
      <c r="WCZ103" s="42"/>
      <c r="WDA103" s="43"/>
      <c r="WDB103" s="42"/>
      <c r="WDC103" s="42"/>
      <c r="WDD103" s="42"/>
      <c r="WDE103" s="42"/>
      <c r="WDF103" s="42"/>
      <c r="WDG103" s="42"/>
      <c r="WDH103" s="42"/>
      <c r="WDI103" s="42"/>
      <c r="WDJ103" s="42"/>
      <c r="WDK103" s="42"/>
      <c r="WDL103" s="42"/>
      <c r="WDM103" s="42"/>
      <c r="WDN103" s="43"/>
      <c r="WDO103" s="42"/>
      <c r="WDP103" s="42"/>
      <c r="WDQ103" s="42"/>
      <c r="WDR103" s="42"/>
      <c r="WDS103" s="42"/>
      <c r="WDT103" s="42"/>
      <c r="WDU103" s="42"/>
      <c r="WDV103" s="42"/>
      <c r="WDW103" s="42"/>
      <c r="WDX103" s="42"/>
      <c r="WDY103" s="42"/>
      <c r="WDZ103" s="42"/>
      <c r="WEA103" s="43"/>
      <c r="WEB103" s="42"/>
      <c r="WEC103" s="42"/>
      <c r="WED103" s="42"/>
      <c r="WEE103" s="42"/>
      <c r="WEF103" s="42"/>
      <c r="WEG103" s="42"/>
      <c r="WEH103" s="42"/>
      <c r="WEI103" s="42"/>
      <c r="WEJ103" s="42"/>
      <c r="WEK103" s="42"/>
      <c r="WEL103" s="42"/>
      <c r="WEM103" s="42"/>
      <c r="WEN103" s="43"/>
      <c r="WEO103" s="42"/>
      <c r="WEP103" s="42"/>
      <c r="WEQ103" s="42"/>
      <c r="WER103" s="42"/>
      <c r="WES103" s="42"/>
      <c r="WET103" s="42"/>
      <c r="WEU103" s="42"/>
      <c r="WEV103" s="42"/>
      <c r="WEW103" s="42"/>
      <c r="WEX103" s="42"/>
      <c r="WEY103" s="42"/>
      <c r="WEZ103" s="42"/>
      <c r="WFA103" s="43"/>
      <c r="WFB103" s="42"/>
      <c r="WFC103" s="42"/>
      <c r="WFD103" s="42"/>
      <c r="WFE103" s="42"/>
      <c r="WFF103" s="42"/>
      <c r="WFG103" s="42"/>
      <c r="WFH103" s="42"/>
      <c r="WFI103" s="42"/>
      <c r="WFJ103" s="42"/>
      <c r="WFK103" s="42"/>
      <c r="WFL103" s="42"/>
      <c r="WFM103" s="42"/>
      <c r="WFN103" s="43"/>
      <c r="WFO103" s="42"/>
      <c r="WFP103" s="42"/>
      <c r="WFQ103" s="42"/>
      <c r="WFR103" s="42"/>
      <c r="WFS103" s="42"/>
      <c r="WFT103" s="42"/>
      <c r="WFU103" s="42"/>
      <c r="WFV103" s="42"/>
      <c r="WFW103" s="42"/>
      <c r="WFX103" s="42"/>
      <c r="WFY103" s="42"/>
      <c r="WFZ103" s="42"/>
      <c r="WGA103" s="43"/>
      <c r="WGB103" s="42"/>
      <c r="WGC103" s="42"/>
      <c r="WGD103" s="42"/>
      <c r="WGE103" s="42"/>
      <c r="WGF103" s="42"/>
      <c r="WGG103" s="42"/>
      <c r="WGH103" s="42"/>
      <c r="WGI103" s="42"/>
      <c r="WGJ103" s="42"/>
      <c r="WGK103" s="42"/>
      <c r="WGL103" s="42"/>
      <c r="WGM103" s="42"/>
      <c r="WGN103" s="43"/>
      <c r="WGO103" s="42"/>
      <c r="WGP103" s="42"/>
      <c r="WGQ103" s="42"/>
      <c r="WGR103" s="42"/>
      <c r="WGS103" s="42"/>
      <c r="WGT103" s="42"/>
      <c r="WGU103" s="42"/>
      <c r="WGV103" s="42"/>
      <c r="WGW103" s="42"/>
      <c r="WGX103" s="42"/>
      <c r="WGY103" s="42"/>
      <c r="WGZ103" s="42"/>
      <c r="WHA103" s="43"/>
      <c r="WHB103" s="42"/>
      <c r="WHC103" s="42"/>
      <c r="WHD103" s="42"/>
      <c r="WHE103" s="42"/>
      <c r="WHF103" s="42"/>
      <c r="WHG103" s="42"/>
      <c r="WHH103" s="42"/>
      <c r="WHI103" s="42"/>
      <c r="WHJ103" s="42"/>
      <c r="WHK103" s="42"/>
      <c r="WHL103" s="42"/>
      <c r="WHM103" s="42"/>
      <c r="WHN103" s="43"/>
      <c r="WHO103" s="42"/>
      <c r="WHP103" s="42"/>
      <c r="WHQ103" s="42"/>
      <c r="WHR103" s="42"/>
      <c r="WHS103" s="42"/>
      <c r="WHT103" s="42"/>
      <c r="WHU103" s="42"/>
      <c r="WHV103" s="42"/>
      <c r="WHW103" s="42"/>
      <c r="WHX103" s="42"/>
      <c r="WHY103" s="42"/>
      <c r="WHZ103" s="42"/>
      <c r="WIA103" s="43"/>
      <c r="WIB103" s="42"/>
      <c r="WIC103" s="42"/>
      <c r="WID103" s="42"/>
      <c r="WIE103" s="42"/>
      <c r="WIF103" s="42"/>
      <c r="WIG103" s="42"/>
      <c r="WIH103" s="42"/>
      <c r="WII103" s="42"/>
      <c r="WIJ103" s="42"/>
      <c r="WIK103" s="42"/>
      <c r="WIL103" s="42"/>
      <c r="WIM103" s="42"/>
      <c r="WIN103" s="43"/>
      <c r="WIO103" s="42"/>
      <c r="WIP103" s="42"/>
      <c r="WIQ103" s="42"/>
      <c r="WIR103" s="42"/>
      <c r="WIS103" s="42"/>
      <c r="WIT103" s="42"/>
      <c r="WIU103" s="42"/>
      <c r="WIV103" s="42"/>
      <c r="WIW103" s="42"/>
      <c r="WIX103" s="42"/>
      <c r="WIY103" s="42"/>
      <c r="WIZ103" s="42"/>
      <c r="WJA103" s="43"/>
      <c r="WJB103" s="42"/>
      <c r="WJC103" s="42"/>
      <c r="WJD103" s="42"/>
      <c r="WJE103" s="42"/>
      <c r="WJF103" s="42"/>
      <c r="WJG103" s="42"/>
      <c r="WJH103" s="42"/>
      <c r="WJI103" s="42"/>
      <c r="WJJ103" s="42"/>
      <c r="WJK103" s="42"/>
      <c r="WJL103" s="42"/>
      <c r="WJM103" s="42"/>
      <c r="WJN103" s="43"/>
      <c r="WJO103" s="42"/>
      <c r="WJP103" s="42"/>
      <c r="WJQ103" s="42"/>
      <c r="WJR103" s="42"/>
      <c r="WJS103" s="42"/>
      <c r="WJT103" s="42"/>
      <c r="WJU103" s="42"/>
      <c r="WJV103" s="42"/>
      <c r="WJW103" s="42"/>
      <c r="WJX103" s="42"/>
      <c r="WJY103" s="42"/>
      <c r="WJZ103" s="42"/>
      <c r="WKA103" s="43"/>
      <c r="WKB103" s="42"/>
      <c r="WKC103" s="42"/>
      <c r="WKD103" s="42"/>
      <c r="WKE103" s="42"/>
      <c r="WKF103" s="42"/>
      <c r="WKG103" s="42"/>
      <c r="WKH103" s="42"/>
      <c r="WKI103" s="42"/>
      <c r="WKJ103" s="42"/>
      <c r="WKK103" s="42"/>
      <c r="WKL103" s="42"/>
      <c r="WKM103" s="42"/>
      <c r="WKN103" s="43"/>
      <c r="WKO103" s="42"/>
      <c r="WKP103" s="42"/>
      <c r="WKQ103" s="42"/>
      <c r="WKR103" s="42"/>
      <c r="WKS103" s="42"/>
      <c r="WKT103" s="42"/>
      <c r="WKU103" s="42"/>
      <c r="WKV103" s="42"/>
      <c r="WKW103" s="42"/>
      <c r="WKX103" s="42"/>
      <c r="WKY103" s="42"/>
      <c r="WKZ103" s="42"/>
      <c r="WLA103" s="43"/>
      <c r="WLB103" s="42"/>
      <c r="WLC103" s="42"/>
      <c r="WLD103" s="42"/>
      <c r="WLE103" s="42"/>
      <c r="WLF103" s="42"/>
      <c r="WLG103" s="42"/>
      <c r="WLH103" s="42"/>
      <c r="WLI103" s="42"/>
      <c r="WLJ103" s="42"/>
      <c r="WLK103" s="42"/>
      <c r="WLL103" s="42"/>
      <c r="WLM103" s="42"/>
      <c r="WLN103" s="43"/>
      <c r="WLO103" s="42"/>
      <c r="WLP103" s="42"/>
      <c r="WLQ103" s="42"/>
      <c r="WLR103" s="42"/>
      <c r="WLS103" s="42"/>
      <c r="WLT103" s="42"/>
      <c r="WLU103" s="42"/>
      <c r="WLV103" s="42"/>
      <c r="WLW103" s="42"/>
      <c r="WLX103" s="42"/>
      <c r="WLY103" s="42"/>
      <c r="WLZ103" s="42"/>
      <c r="WMA103" s="43"/>
      <c r="WMB103" s="42"/>
      <c r="WMC103" s="42"/>
      <c r="WMD103" s="42"/>
      <c r="WME103" s="42"/>
      <c r="WMF103" s="42"/>
      <c r="WMG103" s="42"/>
      <c r="WMH103" s="42"/>
      <c r="WMI103" s="42"/>
      <c r="WMJ103" s="42"/>
      <c r="WMK103" s="42"/>
      <c r="WML103" s="42"/>
      <c r="WMM103" s="42"/>
      <c r="WMN103" s="43"/>
      <c r="WMO103" s="42"/>
      <c r="WMP103" s="42"/>
      <c r="WMQ103" s="42"/>
      <c r="WMR103" s="42"/>
      <c r="WMS103" s="42"/>
      <c r="WMT103" s="42"/>
      <c r="WMU103" s="42"/>
      <c r="WMV103" s="42"/>
      <c r="WMW103" s="42"/>
      <c r="WMX103" s="42"/>
      <c r="WMY103" s="42"/>
      <c r="WMZ103" s="42"/>
      <c r="WNA103" s="43"/>
      <c r="WNB103" s="42"/>
      <c r="WNC103" s="42"/>
      <c r="WND103" s="42"/>
      <c r="WNE103" s="42"/>
      <c r="WNF103" s="42"/>
      <c r="WNG103" s="42"/>
      <c r="WNH103" s="42"/>
      <c r="WNI103" s="42"/>
      <c r="WNJ103" s="42"/>
      <c r="WNK103" s="42"/>
      <c r="WNL103" s="42"/>
      <c r="WNM103" s="42"/>
      <c r="WNN103" s="43"/>
      <c r="WNO103" s="42"/>
      <c r="WNP103" s="42"/>
      <c r="WNQ103" s="42"/>
      <c r="WNR103" s="42"/>
      <c r="WNS103" s="42"/>
      <c r="WNT103" s="42"/>
      <c r="WNU103" s="42"/>
      <c r="WNV103" s="42"/>
      <c r="WNW103" s="42"/>
      <c r="WNX103" s="42"/>
      <c r="WNY103" s="42"/>
      <c r="WNZ103" s="42"/>
      <c r="WOA103" s="43"/>
      <c r="WOB103" s="42"/>
      <c r="WOC103" s="42"/>
      <c r="WOD103" s="42"/>
      <c r="WOE103" s="42"/>
      <c r="WOF103" s="42"/>
      <c r="WOG103" s="42"/>
      <c r="WOH103" s="42"/>
      <c r="WOI103" s="42"/>
      <c r="WOJ103" s="42"/>
      <c r="WOK103" s="42"/>
      <c r="WOL103" s="42"/>
      <c r="WOM103" s="42"/>
      <c r="WON103" s="43"/>
      <c r="WOO103" s="42"/>
      <c r="WOP103" s="42"/>
      <c r="WOQ103" s="42"/>
      <c r="WOR103" s="42"/>
      <c r="WOS103" s="42"/>
      <c r="WOT103" s="42"/>
      <c r="WOU103" s="42"/>
      <c r="WOV103" s="42"/>
      <c r="WOW103" s="42"/>
      <c r="WOX103" s="42"/>
      <c r="WOY103" s="42"/>
      <c r="WOZ103" s="42"/>
      <c r="WPA103" s="43"/>
      <c r="WPB103" s="42"/>
      <c r="WPC103" s="42"/>
      <c r="WPD103" s="42"/>
      <c r="WPE103" s="42"/>
      <c r="WPF103" s="42"/>
      <c r="WPG103" s="42"/>
      <c r="WPH103" s="42"/>
      <c r="WPI103" s="42"/>
      <c r="WPJ103" s="42"/>
      <c r="WPK103" s="42"/>
      <c r="WPL103" s="42"/>
      <c r="WPM103" s="42"/>
      <c r="WPN103" s="43"/>
      <c r="WPO103" s="42"/>
      <c r="WPP103" s="42"/>
      <c r="WPQ103" s="42"/>
      <c r="WPR103" s="42"/>
      <c r="WPS103" s="42"/>
      <c r="WPT103" s="42"/>
      <c r="WPU103" s="42"/>
      <c r="WPV103" s="42"/>
      <c r="WPW103" s="42"/>
      <c r="WPX103" s="42"/>
      <c r="WPY103" s="42"/>
      <c r="WPZ103" s="42"/>
      <c r="WQA103" s="43"/>
      <c r="WQB103" s="42"/>
      <c r="WQC103" s="42"/>
      <c r="WQD103" s="42"/>
      <c r="WQE103" s="42"/>
      <c r="WQF103" s="42"/>
      <c r="WQG103" s="42"/>
      <c r="WQH103" s="42"/>
      <c r="WQI103" s="42"/>
      <c r="WQJ103" s="42"/>
      <c r="WQK103" s="42"/>
      <c r="WQL103" s="42"/>
      <c r="WQM103" s="42"/>
      <c r="WQN103" s="43"/>
      <c r="WQO103" s="42"/>
      <c r="WQP103" s="42"/>
      <c r="WQQ103" s="42"/>
      <c r="WQR103" s="42"/>
      <c r="WQS103" s="42"/>
      <c r="WQT103" s="42"/>
      <c r="WQU103" s="42"/>
      <c r="WQV103" s="42"/>
      <c r="WQW103" s="42"/>
      <c r="WQX103" s="42"/>
      <c r="WQY103" s="42"/>
      <c r="WQZ103" s="42"/>
      <c r="WRA103" s="43"/>
      <c r="WRB103" s="42"/>
      <c r="WRC103" s="42"/>
      <c r="WRD103" s="42"/>
      <c r="WRE103" s="42"/>
      <c r="WRF103" s="42"/>
      <c r="WRG103" s="42"/>
      <c r="WRH103" s="42"/>
      <c r="WRI103" s="42"/>
      <c r="WRJ103" s="42"/>
      <c r="WRK103" s="42"/>
      <c r="WRL103" s="42"/>
      <c r="WRM103" s="42"/>
      <c r="WRN103" s="43"/>
      <c r="WRO103" s="42"/>
      <c r="WRP103" s="42"/>
      <c r="WRQ103" s="42"/>
      <c r="WRR103" s="42"/>
      <c r="WRS103" s="42"/>
      <c r="WRT103" s="42"/>
      <c r="WRU103" s="42"/>
      <c r="WRV103" s="42"/>
      <c r="WRW103" s="42"/>
      <c r="WRX103" s="42"/>
      <c r="WRY103" s="42"/>
      <c r="WRZ103" s="42"/>
      <c r="WSA103" s="43"/>
      <c r="WSB103" s="42"/>
      <c r="WSC103" s="42"/>
      <c r="WSD103" s="42"/>
      <c r="WSE103" s="42"/>
      <c r="WSF103" s="42"/>
      <c r="WSG103" s="42"/>
      <c r="WSH103" s="42"/>
      <c r="WSI103" s="42"/>
      <c r="WSJ103" s="42"/>
      <c r="WSK103" s="42"/>
      <c r="WSL103" s="42"/>
      <c r="WSM103" s="42"/>
      <c r="WSN103" s="43"/>
      <c r="WSO103" s="42"/>
      <c r="WSP103" s="42"/>
      <c r="WSQ103" s="42"/>
      <c r="WSR103" s="42"/>
      <c r="WSS103" s="42"/>
      <c r="WST103" s="42"/>
      <c r="WSU103" s="42"/>
      <c r="WSV103" s="42"/>
      <c r="WSW103" s="42"/>
      <c r="WSX103" s="42"/>
      <c r="WSY103" s="42"/>
      <c r="WSZ103" s="42"/>
      <c r="WTA103" s="43"/>
      <c r="WTB103" s="42"/>
      <c r="WTC103" s="42"/>
      <c r="WTD103" s="42"/>
      <c r="WTE103" s="42"/>
      <c r="WTF103" s="42"/>
      <c r="WTG103" s="42"/>
      <c r="WTH103" s="42"/>
      <c r="WTI103" s="42"/>
      <c r="WTJ103" s="42"/>
      <c r="WTK103" s="42"/>
      <c r="WTL103" s="42"/>
      <c r="WTM103" s="42"/>
      <c r="WTN103" s="43"/>
      <c r="WTO103" s="42"/>
      <c r="WTP103" s="42"/>
      <c r="WTQ103" s="42"/>
      <c r="WTR103" s="42"/>
      <c r="WTS103" s="42"/>
      <c r="WTT103" s="42"/>
      <c r="WTU103" s="42"/>
      <c r="WTV103" s="42"/>
      <c r="WTW103" s="42"/>
      <c r="WTX103" s="42"/>
      <c r="WTY103" s="42"/>
      <c r="WTZ103" s="42"/>
      <c r="WUA103" s="43"/>
      <c r="WUB103" s="42"/>
      <c r="WUC103" s="42"/>
      <c r="WUD103" s="42"/>
      <c r="WUE103" s="42"/>
      <c r="WUF103" s="42"/>
      <c r="WUG103" s="42"/>
      <c r="WUH103" s="42"/>
      <c r="WUI103" s="42"/>
      <c r="WUJ103" s="42"/>
      <c r="WUK103" s="42"/>
      <c r="WUL103" s="42"/>
      <c r="WUM103" s="42"/>
      <c r="WUN103" s="43"/>
      <c r="WUO103" s="42"/>
      <c r="WUP103" s="42"/>
      <c r="WUQ103" s="42"/>
      <c r="WUR103" s="42"/>
      <c r="WUS103" s="42"/>
      <c r="WUT103" s="42"/>
      <c r="WUU103" s="42"/>
      <c r="WUV103" s="42"/>
      <c r="WUW103" s="42"/>
      <c r="WUX103" s="42"/>
      <c r="WUY103" s="42"/>
      <c r="WUZ103" s="42"/>
      <c r="WVA103" s="43"/>
      <c r="WVB103" s="42"/>
      <c r="WVC103" s="42"/>
      <c r="WVD103" s="42"/>
      <c r="WVE103" s="42"/>
      <c r="WVF103" s="42"/>
      <c r="WVG103" s="42"/>
      <c r="WVH103" s="42"/>
      <c r="WVI103" s="42"/>
      <c r="WVJ103" s="42"/>
      <c r="WVK103" s="42"/>
      <c r="WVL103" s="42"/>
      <c r="WVM103" s="42"/>
      <c r="WVN103" s="43"/>
      <c r="WVO103" s="42"/>
      <c r="WVP103" s="42"/>
      <c r="WVQ103" s="42"/>
      <c r="WVR103" s="42"/>
      <c r="WVS103" s="42"/>
      <c r="WVT103" s="42"/>
      <c r="WVU103" s="42"/>
      <c r="WVV103" s="42"/>
      <c r="WVW103" s="42"/>
      <c r="WVX103" s="42"/>
      <c r="WVY103" s="42"/>
      <c r="WVZ103" s="42"/>
      <c r="WWA103" s="43"/>
      <c r="WWB103" s="42"/>
      <c r="WWC103" s="42"/>
      <c r="WWD103" s="42"/>
      <c r="WWE103" s="42"/>
      <c r="WWF103" s="42"/>
      <c r="WWG103" s="42"/>
      <c r="WWH103" s="42"/>
      <c r="WWI103" s="42"/>
      <c r="WWJ103" s="42"/>
      <c r="WWK103" s="42"/>
      <c r="WWL103" s="42"/>
      <c r="WWM103" s="42"/>
      <c r="WWN103" s="43"/>
      <c r="WWO103" s="42"/>
      <c r="WWP103" s="42"/>
      <c r="WWQ103" s="42"/>
      <c r="WWR103" s="42"/>
      <c r="WWS103" s="42"/>
      <c r="WWT103" s="42"/>
      <c r="WWU103" s="42"/>
      <c r="WWV103" s="42"/>
      <c r="WWW103" s="42"/>
      <c r="WWX103" s="42"/>
      <c r="WWY103" s="42"/>
      <c r="WWZ103" s="42"/>
      <c r="WXA103" s="43"/>
      <c r="WXB103" s="42"/>
      <c r="WXC103" s="42"/>
      <c r="WXD103" s="42"/>
      <c r="WXE103" s="42"/>
      <c r="WXF103" s="42"/>
      <c r="WXG103" s="42"/>
      <c r="WXH103" s="42"/>
      <c r="WXI103" s="42"/>
      <c r="WXJ103" s="42"/>
      <c r="WXK103" s="42"/>
      <c r="WXL103" s="42"/>
      <c r="WXM103" s="42"/>
      <c r="WXN103" s="43"/>
      <c r="WXO103" s="42"/>
      <c r="WXP103" s="42"/>
      <c r="WXQ103" s="42"/>
      <c r="WXR103" s="42"/>
      <c r="WXS103" s="42"/>
      <c r="WXT103" s="42"/>
      <c r="WXU103" s="42"/>
      <c r="WXV103" s="42"/>
      <c r="WXW103" s="42"/>
      <c r="WXX103" s="42"/>
      <c r="WXY103" s="42"/>
      <c r="WXZ103" s="42"/>
      <c r="WYA103" s="43"/>
      <c r="WYB103" s="42"/>
      <c r="WYC103" s="42"/>
      <c r="WYD103" s="42"/>
      <c r="WYE103" s="42"/>
      <c r="WYF103" s="42"/>
      <c r="WYG103" s="42"/>
      <c r="WYH103" s="42"/>
      <c r="WYI103" s="42"/>
      <c r="WYJ103" s="42"/>
      <c r="WYK103" s="42"/>
      <c r="WYL103" s="42"/>
      <c r="WYM103" s="42"/>
      <c r="WYN103" s="43"/>
      <c r="WYO103" s="42"/>
      <c r="WYP103" s="42"/>
      <c r="WYQ103" s="42"/>
      <c r="WYR103" s="42"/>
      <c r="WYS103" s="42"/>
      <c r="WYT103" s="42"/>
      <c r="WYU103" s="42"/>
      <c r="WYV103" s="42"/>
      <c r="WYW103" s="42"/>
      <c r="WYX103" s="42"/>
      <c r="WYY103" s="42"/>
      <c r="WYZ103" s="42"/>
      <c r="WZA103" s="43"/>
      <c r="WZB103" s="42"/>
      <c r="WZC103" s="42"/>
      <c r="WZD103" s="42"/>
      <c r="WZE103" s="42"/>
      <c r="WZF103" s="42"/>
      <c r="WZG103" s="42"/>
      <c r="WZH103" s="42"/>
      <c r="WZI103" s="42"/>
      <c r="WZJ103" s="42"/>
      <c r="WZK103" s="42"/>
      <c r="WZL103" s="42"/>
      <c r="WZM103" s="42"/>
      <c r="WZN103" s="43"/>
      <c r="WZO103" s="42"/>
      <c r="WZP103" s="42"/>
      <c r="WZQ103" s="42"/>
      <c r="WZR103" s="42"/>
      <c r="WZS103" s="42"/>
      <c r="WZT103" s="42"/>
      <c r="WZU103" s="42"/>
      <c r="WZV103" s="42"/>
      <c r="WZW103" s="42"/>
      <c r="WZX103" s="42"/>
      <c r="WZY103" s="42"/>
      <c r="WZZ103" s="42"/>
      <c r="XAA103" s="43"/>
      <c r="XAB103" s="42"/>
      <c r="XAC103" s="42"/>
      <c r="XAD103" s="42"/>
      <c r="XAE103" s="42"/>
      <c r="XAF103" s="42"/>
      <c r="XAG103" s="42"/>
      <c r="XAH103" s="42"/>
      <c r="XAI103" s="42"/>
      <c r="XAJ103" s="42"/>
      <c r="XAK103" s="42"/>
      <c r="XAL103" s="42"/>
      <c r="XAM103" s="42"/>
      <c r="XAN103" s="43"/>
      <c r="XAO103" s="42"/>
      <c r="XAP103" s="42"/>
      <c r="XAQ103" s="42"/>
      <c r="XAR103" s="42"/>
      <c r="XAS103" s="42"/>
      <c r="XAT103" s="42"/>
      <c r="XAU103" s="42"/>
      <c r="XAV103" s="42"/>
      <c r="XAW103" s="42"/>
      <c r="XAX103" s="42"/>
      <c r="XAY103" s="42"/>
      <c r="XAZ103" s="42"/>
      <c r="XBA103" s="43"/>
      <c r="XBB103" s="42"/>
      <c r="XBC103" s="42"/>
      <c r="XBD103" s="42"/>
      <c r="XBE103" s="42"/>
      <c r="XBF103" s="42"/>
      <c r="XBG103" s="42"/>
      <c r="XBH103" s="42"/>
      <c r="XBI103" s="42"/>
      <c r="XBJ103" s="42"/>
      <c r="XBK103" s="42"/>
      <c r="XBL103" s="42"/>
      <c r="XBM103" s="42"/>
      <c r="XBN103" s="43"/>
      <c r="XBO103" s="42"/>
      <c r="XBP103" s="42"/>
      <c r="XBQ103" s="42"/>
      <c r="XBR103" s="42"/>
      <c r="XBS103" s="42"/>
      <c r="XBT103" s="42"/>
      <c r="XBU103" s="42"/>
      <c r="XBV103" s="42"/>
      <c r="XBW103" s="42"/>
      <c r="XBX103" s="42"/>
      <c r="XBY103" s="42"/>
      <c r="XBZ103" s="42"/>
      <c r="XCA103" s="43"/>
      <c r="XCB103" s="42"/>
      <c r="XCC103" s="42"/>
      <c r="XCD103" s="42"/>
      <c r="XCE103" s="42"/>
      <c r="XCF103" s="42"/>
      <c r="XCG103" s="42"/>
      <c r="XCH103" s="42"/>
      <c r="XCI103" s="42"/>
      <c r="XCJ103" s="42"/>
      <c r="XCK103" s="42"/>
      <c r="XCL103" s="42"/>
      <c r="XCM103" s="42"/>
      <c r="XCN103" s="43"/>
      <c r="XCO103" s="42"/>
      <c r="XCP103" s="42"/>
      <c r="XCQ103" s="42"/>
      <c r="XCR103" s="42"/>
      <c r="XCS103" s="42"/>
      <c r="XCT103" s="42"/>
      <c r="XCU103" s="42"/>
      <c r="XCV103" s="42"/>
      <c r="XCW103" s="42"/>
      <c r="XCX103" s="42"/>
      <c r="XCY103" s="42"/>
      <c r="XCZ103" s="42"/>
      <c r="XDA103" s="43"/>
      <c r="XDB103" s="42"/>
      <c r="XDC103" s="42"/>
      <c r="XDD103" s="42"/>
      <c r="XDE103" s="42"/>
      <c r="XDF103" s="42"/>
      <c r="XDG103" s="42"/>
      <c r="XDH103" s="42"/>
      <c r="XDI103" s="42"/>
      <c r="XDJ103" s="42"/>
      <c r="XDK103" s="42"/>
      <c r="XDL103" s="42"/>
      <c r="XDM103" s="42"/>
      <c r="XDN103" s="43"/>
      <c r="XDO103" s="42"/>
      <c r="XDP103" s="42"/>
      <c r="XDQ103" s="42"/>
      <c r="XDR103" s="42"/>
      <c r="XDS103" s="42"/>
      <c r="XDT103" s="42"/>
      <c r="XDU103" s="42"/>
      <c r="XDV103" s="42"/>
      <c r="XDW103" s="42"/>
      <c r="XDX103" s="42"/>
      <c r="XDY103" s="42"/>
      <c r="XDZ103" s="42"/>
      <c r="XEA103" s="43"/>
      <c r="XEB103" s="42"/>
      <c r="XEC103" s="42"/>
      <c r="XED103" s="42"/>
      <c r="XEE103" s="42"/>
      <c r="XEF103" s="42"/>
      <c r="XEG103" s="42"/>
      <c r="XEH103" s="42"/>
      <c r="XEI103" s="42"/>
      <c r="XEJ103" s="42"/>
      <c r="XEK103" s="42"/>
      <c r="XEL103" s="42"/>
      <c r="XEM103" s="42"/>
      <c r="XEN103" s="43"/>
      <c r="XEO103" s="42"/>
      <c r="XEP103" s="42"/>
      <c r="XEQ103" s="42"/>
      <c r="XER103" s="42"/>
      <c r="XES103" s="42"/>
      <c r="XET103" s="42"/>
      <c r="XEU103" s="42"/>
      <c r="XEV103" s="42"/>
      <c r="XEW103" s="42"/>
      <c r="XEX103" s="42"/>
      <c r="XEY103" s="42"/>
      <c r="XEZ103" s="42"/>
      <c r="XFA103" s="43"/>
      <c r="XFB103" s="42"/>
      <c r="XFC103" s="42"/>
      <c r="XFD103" s="42"/>
    </row>
    <row r="104" spans="1:16384" x14ac:dyDescent="0.2">
      <c r="A104" s="149" t="s">
        <v>48</v>
      </c>
      <c r="B104" s="153"/>
      <c r="C104" s="153"/>
      <c r="D104" s="153"/>
      <c r="E104" s="153"/>
      <c r="F104" s="153">
        <f>IF(Assumptions!$D$34=0,"",(IF(Assumptions!$D$34=0,(Assumptions!$F$34),(Assumptions!$D$34))))</f>
        <v>200</v>
      </c>
      <c r="G104" s="153">
        <f>IF(Assumptions!$D$34=0,"",(IF(Assumptions!$D$34=0,(Assumptions!$F$34),(Assumptions!$D$34))))</f>
        <v>200</v>
      </c>
      <c r="H104" s="153">
        <f>IF(Assumptions!$D$34=0,"",(IF(Assumptions!$D$34=0,(Assumptions!$F$34),(Assumptions!$D$34))))</f>
        <v>200</v>
      </c>
      <c r="I104" s="153">
        <f>IF(Assumptions!$D$34=0,"",(IF(Assumptions!$D$34=0,(Assumptions!$F$34),(Assumptions!$D$34))))</f>
        <v>200</v>
      </c>
      <c r="J104" s="153">
        <f>IF(Assumptions!$D$34=0,"",(IF(Assumptions!$D$34=0,(Assumptions!$F$34),(Assumptions!$D$34))))</f>
        <v>200</v>
      </c>
      <c r="K104" s="153">
        <f>IF(Assumptions!$D$34=0,"",(IF(Assumptions!$D$34=0,(Assumptions!$F$34),(Assumptions!$D$34))))</f>
        <v>200</v>
      </c>
      <c r="L104" s="153">
        <f>IF(Assumptions!$D$34=0,"",(IF(Assumptions!$D$34=0,(Assumptions!$F$34),(Assumptions!$D$34))))</f>
        <v>200</v>
      </c>
      <c r="M104" s="153">
        <f>IF(Assumptions!$D$34=0,"",(IF(Assumptions!$D$34=0,(Assumptions!$F$34),(Assumptions!$D$34))))</f>
        <v>200</v>
      </c>
      <c r="N104" s="34">
        <f t="shared" ref="N104:N118" si="422">SUM(B104:M104)</f>
        <v>1600</v>
      </c>
      <c r="O104" s="25"/>
      <c r="P104" s="147"/>
      <c r="Q104" s="147"/>
      <c r="R104" s="147"/>
      <c r="S104" s="147"/>
      <c r="T104" s="147"/>
      <c r="U104" s="147"/>
      <c r="V104" s="147"/>
      <c r="W104" s="147"/>
      <c r="X104" s="147"/>
      <c r="Y104" s="147"/>
      <c r="Z104" s="153"/>
      <c r="AA104" s="153"/>
      <c r="AB104" s="34">
        <f t="shared" ref="AB104:AB121" si="423">SUM(P104:AA104)</f>
        <v>0</v>
      </c>
      <c r="AC104" s="25"/>
      <c r="AD104" s="153"/>
      <c r="AE104" s="153"/>
      <c r="AF104" s="153"/>
      <c r="AG104" s="153"/>
      <c r="AH104" s="153"/>
      <c r="AI104" s="153"/>
      <c r="AJ104" s="153"/>
      <c r="AK104" s="153"/>
      <c r="AL104" s="153"/>
      <c r="AM104" s="153"/>
      <c r="AN104" s="153"/>
      <c r="AO104" s="153"/>
      <c r="AP104" s="34">
        <f t="shared" ref="AP104:AP121" si="424">SUM(AD104:AO104)</f>
        <v>0</v>
      </c>
      <c r="AQ104" s="25"/>
      <c r="AR104" s="153"/>
      <c r="AS104" s="153"/>
      <c r="AT104" s="153"/>
      <c r="AU104" s="153"/>
      <c r="AV104" s="153"/>
      <c r="AW104" s="153"/>
      <c r="AX104" s="153"/>
      <c r="AY104" s="153"/>
      <c r="AZ104" s="153"/>
      <c r="BA104" s="153"/>
      <c r="BB104" s="153"/>
      <c r="BC104" s="153"/>
      <c r="BD104" s="34">
        <f t="shared" ref="BD104:BD121" si="425">SUM(AR104:BC104)</f>
        <v>0</v>
      </c>
      <c r="BE104" s="25"/>
      <c r="BF104" s="56">
        <f t="shared" ref="BF104:BF121" si="426">SUM(N104,AB104,AP104,BD104)</f>
        <v>1600</v>
      </c>
    </row>
    <row r="105" spans="1:16384" x14ac:dyDescent="0.2">
      <c r="A105" s="149" t="s">
        <v>49</v>
      </c>
      <c r="B105" s="153"/>
      <c r="C105" s="153"/>
      <c r="D105" s="153"/>
      <c r="E105" s="153"/>
      <c r="F105" s="153">
        <f>IF(Assumptions!$B$35=0,(IF(Assumptions!$D$35=0,"",(Assumptions!$D$35))),(Assumptions!$B$35*4.333))</f>
        <v>225</v>
      </c>
      <c r="G105" s="153">
        <f>IF(Assumptions!$B$35=0,(IF(Assumptions!$D$35=0,"",(Assumptions!$D$35))),(Assumptions!$B$35*4.333))</f>
        <v>225</v>
      </c>
      <c r="H105" s="153">
        <f>IF(Assumptions!$B$35=0,(IF(Assumptions!$D$35=0,"",(Assumptions!$D$35))),(Assumptions!$B$35*4.333))</f>
        <v>225</v>
      </c>
      <c r="I105" s="153">
        <f>IF(Assumptions!$B$35=0,(IF(Assumptions!$D$35=0,"",(Assumptions!$D$35))),(Assumptions!$B$35*4.333))</f>
        <v>225</v>
      </c>
      <c r="J105" s="153">
        <f>IF(Assumptions!$B$35=0,(IF(Assumptions!$D$35=0,"",(Assumptions!$D$35))),(Assumptions!$B$35*4.333))</f>
        <v>225</v>
      </c>
      <c r="K105" s="153">
        <f>IF(Assumptions!$B$35=0,(IF(Assumptions!$D$35=0,"",(Assumptions!$D$35))),(Assumptions!$B$35*4.333))</f>
        <v>225</v>
      </c>
      <c r="L105" s="153">
        <f>IF(Assumptions!$B$35=0,(IF(Assumptions!$D$35=0,"",(Assumptions!$D$35))),(Assumptions!$B$35*4.333))</f>
        <v>225</v>
      </c>
      <c r="M105" s="153">
        <f>IF(Assumptions!$B$35=0,(IF(Assumptions!$D$35=0,"",(Assumptions!$D$35))),(Assumptions!$B$35*4.333))</f>
        <v>225</v>
      </c>
      <c r="N105" s="34">
        <f t="shared" si="422"/>
        <v>1800</v>
      </c>
      <c r="O105" s="25"/>
      <c r="P105" s="153">
        <f>IF(Assumptions!$B$35=0,(IF(Assumptions!$D$35=0,"",(Assumptions!$D$35))),(Assumptions!$B$35*4.333))</f>
        <v>225</v>
      </c>
      <c r="Q105" s="153">
        <f>IF(Assumptions!$B$35=0,(IF(Assumptions!$D$35=0,"",(Assumptions!$D$35))),(Assumptions!$B$35*4.333))</f>
        <v>225</v>
      </c>
      <c r="R105" s="153">
        <f>IF(Assumptions!$B$35=0,(IF(Assumptions!$D$35=0,"",(Assumptions!$D$35))),(Assumptions!$B$35*4.333))</f>
        <v>225</v>
      </c>
      <c r="S105" s="153">
        <f>IF(Assumptions!$B$35=0,(IF(Assumptions!$D$35=0,"",(Assumptions!$D$35))),(Assumptions!$B$35*4.333))</f>
        <v>225</v>
      </c>
      <c r="T105" s="153">
        <f>IF(Assumptions!$B$35=0,(IF(Assumptions!$D$35=0,"",(Assumptions!$D$35))),(Assumptions!$B$35*4.333))</f>
        <v>225</v>
      </c>
      <c r="U105" s="153">
        <f>IF(Assumptions!$B$35=0,(IF(Assumptions!$D$35=0,"",(Assumptions!$D$35))),(Assumptions!$B$35*4.333))</f>
        <v>225</v>
      </c>
      <c r="V105" s="153">
        <f>IF(Assumptions!$B$35=0,(IF(Assumptions!$D$35=0,"",(Assumptions!$D$35))),(Assumptions!$B$35*4.333))</f>
        <v>225</v>
      </c>
      <c r="W105" s="153">
        <f>IF(Assumptions!$B$35=0,(IF(Assumptions!$D$35=0,"",(Assumptions!$D$35))),(Assumptions!$B$35*4.333))</f>
        <v>225</v>
      </c>
      <c r="X105" s="153">
        <f>IF(Assumptions!$B$35=0,(IF(Assumptions!$D$35=0,"",(Assumptions!$D$35))),(Assumptions!$B$35*4.333))</f>
        <v>225</v>
      </c>
      <c r="Y105" s="153">
        <f>IF(Assumptions!$B$35=0,(IF(Assumptions!$D$35=0,"",(Assumptions!$D$35))),(Assumptions!$B$35*4.333))</f>
        <v>225</v>
      </c>
      <c r="Z105" s="153">
        <f>IF(Assumptions!$B$35=0,(IF(Assumptions!$D$35=0,"",(Assumptions!$D$35))),(Assumptions!$B$35*4.333))</f>
        <v>225</v>
      </c>
      <c r="AA105" s="153">
        <f>IF(Assumptions!$B$35=0,(IF(Assumptions!$D$35=0,"",(Assumptions!$D$35))),(Assumptions!$B$35*4.333))</f>
        <v>225</v>
      </c>
      <c r="AB105" s="34">
        <f t="shared" si="423"/>
        <v>2700</v>
      </c>
      <c r="AC105" s="25"/>
      <c r="AD105" s="153">
        <f>IF(Assumptions!$B$35=0,(IF(Assumptions!$D$35=0,"",(Assumptions!$D$35))),(Assumptions!$B$35*4.333))</f>
        <v>225</v>
      </c>
      <c r="AE105" s="153">
        <f>IF(Assumptions!$B$35=0,(IF(Assumptions!$D$35=0,"",(Assumptions!$D$35))),(Assumptions!$B$35*4.333))</f>
        <v>225</v>
      </c>
      <c r="AF105" s="153">
        <f>IF(Assumptions!$B$35=0,(IF(Assumptions!$D$35=0,"",(Assumptions!$D$35))),(Assumptions!$B$35*4.333))</f>
        <v>225</v>
      </c>
      <c r="AG105" s="153">
        <f>IF(Assumptions!$B$35=0,(IF(Assumptions!$D$35=0,"",(Assumptions!$D$35))),(Assumptions!$B$35*4.333))</f>
        <v>225</v>
      </c>
      <c r="AH105" s="153">
        <f>IF(Assumptions!$B$35=0,(IF(Assumptions!$D$35=0,"",(Assumptions!$D$35))),(Assumptions!$B$35*4.333))</f>
        <v>225</v>
      </c>
      <c r="AI105" s="153">
        <f>IF(Assumptions!$B$35=0,(IF(Assumptions!$D$35=0,"",(Assumptions!$D$35))),(Assumptions!$B$35*4.333))</f>
        <v>225</v>
      </c>
      <c r="AJ105" s="153">
        <f>IF(Assumptions!$B$35=0,(IF(Assumptions!$D$35=0,"",(Assumptions!$D$35))),(Assumptions!$B$35*4.333))</f>
        <v>225</v>
      </c>
      <c r="AK105" s="153">
        <f>IF(Assumptions!$B$35=0,(IF(Assumptions!$D$35=0,"",(Assumptions!$D$35))),(Assumptions!$B$35*4.333))</f>
        <v>225</v>
      </c>
      <c r="AL105" s="153">
        <f>IF(Assumptions!$B$35=0,(IF(Assumptions!$D$35=0,"",(Assumptions!$D$35))),(Assumptions!$B$35*4.333))</f>
        <v>225</v>
      </c>
      <c r="AM105" s="153">
        <f>IF(Assumptions!$B$35=0,(IF(Assumptions!$D$35=0,"",(Assumptions!$D$35))),(Assumptions!$B$35*4.333))</f>
        <v>225</v>
      </c>
      <c r="AN105" s="153">
        <f>IF(Assumptions!$B$35=0,(IF(Assumptions!$D$35=0,"",(Assumptions!$D$35))),(Assumptions!$B$35*4.333))</f>
        <v>225</v>
      </c>
      <c r="AO105" s="153">
        <f>IF(Assumptions!$B$35=0,(IF(Assumptions!$D$35=0,"",(Assumptions!$D$35))),(Assumptions!$B$35*4.333))</f>
        <v>225</v>
      </c>
      <c r="AP105" s="34">
        <f t="shared" si="424"/>
        <v>2700</v>
      </c>
      <c r="AQ105" s="25"/>
      <c r="AR105" s="153">
        <f>IF(Assumptions!$B$35=0,(IF(Assumptions!$D$35=0,"",(Assumptions!$D$35))),(Assumptions!$B$35*4.333))</f>
        <v>225</v>
      </c>
      <c r="AS105" s="153">
        <f>IF(Assumptions!$B$35=0,(IF(Assumptions!$D$35=0,"",(Assumptions!$D$35))),(Assumptions!$B$35*4.333))</f>
        <v>225</v>
      </c>
      <c r="AT105" s="153">
        <f>IF(Assumptions!$B$35=0,(IF(Assumptions!$D$35=0,"",(Assumptions!$D$35))),(Assumptions!$B$35*4.333))</f>
        <v>225</v>
      </c>
      <c r="AU105" s="153">
        <f>IF(Assumptions!$B$35=0,(IF(Assumptions!$D$35=0,"",(Assumptions!$D$35))),(Assumptions!$B$35*4.333))</f>
        <v>225</v>
      </c>
      <c r="AV105" s="153">
        <f>IF(Assumptions!$B$35=0,(IF(Assumptions!$D$35=0,"",(Assumptions!$D$35))),(Assumptions!$B$35*4.333))</f>
        <v>225</v>
      </c>
      <c r="AW105" s="153">
        <f>IF(Assumptions!$B$35=0,(IF(Assumptions!$D$35=0,"",(Assumptions!$D$35))),(Assumptions!$B$35*4.333))</f>
        <v>225</v>
      </c>
      <c r="AX105" s="153">
        <f>IF(Assumptions!$B$35=0,(IF(Assumptions!$D$35=0,"",(Assumptions!$D$35))),(Assumptions!$B$35*4.333))</f>
        <v>225</v>
      </c>
      <c r="AY105" s="153">
        <f>IF(Assumptions!$B$35=0,(IF(Assumptions!$D$35=0,"",(Assumptions!$D$35))),(Assumptions!$B$35*4.333))</f>
        <v>225</v>
      </c>
      <c r="AZ105" s="153">
        <f>IF(Assumptions!$B$35=0,(IF(Assumptions!$D$35=0,"",(Assumptions!$D$35))),(Assumptions!$B$35*4.333))</f>
        <v>225</v>
      </c>
      <c r="BA105" s="153">
        <f>IF(Assumptions!$B$35=0,(IF(Assumptions!$D$35=0,"",(Assumptions!$D$35))),(Assumptions!$B$35*4.333))</f>
        <v>225</v>
      </c>
      <c r="BB105" s="153">
        <f>IF(Assumptions!$B$35=0,(IF(Assumptions!$D$35=0,"",(Assumptions!$D$35))),(Assumptions!$B$35*4.333))</f>
        <v>225</v>
      </c>
      <c r="BC105" s="153">
        <f>IF(Assumptions!$B$35=0,(IF(Assumptions!$D$35=0,"",(Assumptions!$D$35))),(Assumptions!$B$35*4.333))</f>
        <v>225</v>
      </c>
      <c r="BD105" s="34">
        <f t="shared" si="425"/>
        <v>2700</v>
      </c>
      <c r="BE105" s="25"/>
      <c r="BF105" s="56">
        <f t="shared" si="426"/>
        <v>9900</v>
      </c>
    </row>
    <row r="106" spans="1:16384" x14ac:dyDescent="0.2">
      <c r="A106" s="149" t="s">
        <v>63</v>
      </c>
      <c r="B106" s="147"/>
      <c r="C106" s="147"/>
      <c r="D106" s="147"/>
      <c r="E106" s="147"/>
      <c r="F106" s="147"/>
      <c r="G106" s="147"/>
      <c r="H106" s="147"/>
      <c r="I106" s="147"/>
      <c r="J106" s="147"/>
      <c r="K106" s="147"/>
      <c r="L106" s="147"/>
      <c r="M106" s="147"/>
      <c r="N106" s="34">
        <f t="shared" si="422"/>
        <v>0</v>
      </c>
      <c r="O106" s="25"/>
      <c r="P106" s="147"/>
      <c r="Q106" s="147"/>
      <c r="R106" s="147"/>
      <c r="S106" s="147"/>
      <c r="T106" s="147"/>
      <c r="U106" s="147"/>
      <c r="V106" s="147"/>
      <c r="W106" s="147"/>
      <c r="X106" s="147"/>
      <c r="Y106" s="147"/>
      <c r="Z106" s="147"/>
      <c r="AA106" s="147"/>
      <c r="AB106" s="34">
        <f t="shared" si="423"/>
        <v>0</v>
      </c>
      <c r="AC106" s="25"/>
      <c r="AD106" s="147"/>
      <c r="AE106" s="147"/>
      <c r="AF106" s="147"/>
      <c r="AG106" s="147"/>
      <c r="AH106" s="147"/>
      <c r="AI106" s="147"/>
      <c r="AJ106" s="147"/>
      <c r="AK106" s="147"/>
      <c r="AL106" s="147"/>
      <c r="AM106" s="147"/>
      <c r="AN106" s="147"/>
      <c r="AO106" s="147"/>
      <c r="AP106" s="34">
        <f t="shared" si="424"/>
        <v>0</v>
      </c>
      <c r="AQ106" s="25"/>
      <c r="AR106" s="147"/>
      <c r="AS106" s="147"/>
      <c r="AT106" s="147"/>
      <c r="AU106" s="147"/>
      <c r="AV106" s="147"/>
      <c r="AW106" s="147"/>
      <c r="AX106" s="147"/>
      <c r="AY106" s="147"/>
      <c r="AZ106" s="147"/>
      <c r="BA106" s="147"/>
      <c r="BB106" s="147"/>
      <c r="BC106" s="147"/>
      <c r="BD106" s="34">
        <f t="shared" si="425"/>
        <v>0</v>
      </c>
      <c r="BE106" s="25"/>
      <c r="BF106" s="56">
        <f t="shared" si="426"/>
        <v>0</v>
      </c>
    </row>
    <row r="107" spans="1:16384" x14ac:dyDescent="0.2">
      <c r="A107" s="149" t="s">
        <v>61</v>
      </c>
      <c r="B107" s="147" t="str">
        <f>IF(B$25="","",(B$25*0.03))</f>
        <v/>
      </c>
      <c r="C107" s="147" t="str">
        <f t="shared" ref="C107:M107" si="427">IF(C$25="","",(C$25*0.03))</f>
        <v/>
      </c>
      <c r="D107" s="147" t="str">
        <f t="shared" si="427"/>
        <v/>
      </c>
      <c r="E107" s="147" t="str">
        <f t="shared" si="427"/>
        <v/>
      </c>
      <c r="F107" s="147" t="str">
        <f t="shared" si="427"/>
        <v/>
      </c>
      <c r="G107" s="147" t="str">
        <f t="shared" si="427"/>
        <v/>
      </c>
      <c r="H107" s="147" t="str">
        <f t="shared" si="427"/>
        <v/>
      </c>
      <c r="I107" s="147" t="str">
        <f t="shared" si="427"/>
        <v/>
      </c>
      <c r="J107" s="147">
        <f t="shared" si="427"/>
        <v>78</v>
      </c>
      <c r="K107" s="147">
        <f t="shared" si="427"/>
        <v>78</v>
      </c>
      <c r="L107" s="147">
        <f t="shared" si="427"/>
        <v>78</v>
      </c>
      <c r="M107" s="147">
        <f t="shared" si="427"/>
        <v>78</v>
      </c>
      <c r="N107" s="34">
        <f t="shared" si="422"/>
        <v>312</v>
      </c>
      <c r="O107" s="25"/>
      <c r="P107" s="147">
        <f>IF(P$25="","",(P$25*0.03))</f>
        <v>78</v>
      </c>
      <c r="Q107" s="147">
        <f t="shared" ref="Q107:AA107" si="428">IF(Q$25="","",(Q$25*0.03))</f>
        <v>78</v>
      </c>
      <c r="R107" s="147">
        <f t="shared" si="428"/>
        <v>78</v>
      </c>
      <c r="S107" s="147">
        <f t="shared" si="428"/>
        <v>78</v>
      </c>
      <c r="T107" s="147">
        <f t="shared" si="428"/>
        <v>78</v>
      </c>
      <c r="U107" s="147">
        <f t="shared" si="428"/>
        <v>78</v>
      </c>
      <c r="V107" s="147">
        <f t="shared" si="428"/>
        <v>78</v>
      </c>
      <c r="W107" s="147">
        <f t="shared" si="428"/>
        <v>78</v>
      </c>
      <c r="X107" s="147">
        <f t="shared" si="428"/>
        <v>156</v>
      </c>
      <c r="Y107" s="147">
        <f t="shared" si="428"/>
        <v>156</v>
      </c>
      <c r="Z107" s="147">
        <f t="shared" si="428"/>
        <v>156</v>
      </c>
      <c r="AA107" s="147">
        <f t="shared" si="428"/>
        <v>156</v>
      </c>
      <c r="AB107" s="34">
        <f t="shared" si="423"/>
        <v>1248</v>
      </c>
      <c r="AC107" s="25"/>
      <c r="AD107" s="147">
        <f>IF(AD$25="","",(AD$25*0.03))</f>
        <v>156</v>
      </c>
      <c r="AE107" s="147">
        <f t="shared" ref="AE107:AO107" si="429">IF(AE$25="","",(AE$25*0.03))</f>
        <v>156</v>
      </c>
      <c r="AF107" s="147">
        <f t="shared" si="429"/>
        <v>156</v>
      </c>
      <c r="AG107" s="147">
        <f t="shared" si="429"/>
        <v>156</v>
      </c>
      <c r="AH107" s="147">
        <f t="shared" si="429"/>
        <v>156</v>
      </c>
      <c r="AI107" s="147">
        <f t="shared" si="429"/>
        <v>156</v>
      </c>
      <c r="AJ107" s="147">
        <f t="shared" si="429"/>
        <v>156</v>
      </c>
      <c r="AK107" s="147">
        <f t="shared" si="429"/>
        <v>156</v>
      </c>
      <c r="AL107" s="147">
        <f t="shared" si="429"/>
        <v>312</v>
      </c>
      <c r="AM107" s="147">
        <f t="shared" si="429"/>
        <v>312</v>
      </c>
      <c r="AN107" s="147">
        <f t="shared" si="429"/>
        <v>312</v>
      </c>
      <c r="AO107" s="147">
        <f t="shared" si="429"/>
        <v>312</v>
      </c>
      <c r="AP107" s="34">
        <f t="shared" si="424"/>
        <v>2496</v>
      </c>
      <c r="AQ107" s="25"/>
      <c r="AR107" s="147">
        <f>IF(AR$25="","",(AR$25*0.03))</f>
        <v>312</v>
      </c>
      <c r="AS107" s="147">
        <f t="shared" ref="AS107:BC107" si="430">IF(AS$25="","",(AS$25*0.03))</f>
        <v>312</v>
      </c>
      <c r="AT107" s="147">
        <f t="shared" si="430"/>
        <v>312</v>
      </c>
      <c r="AU107" s="147">
        <f t="shared" si="430"/>
        <v>312</v>
      </c>
      <c r="AV107" s="147">
        <f t="shared" si="430"/>
        <v>312</v>
      </c>
      <c r="AW107" s="147">
        <f t="shared" si="430"/>
        <v>312</v>
      </c>
      <c r="AX107" s="147">
        <f t="shared" si="430"/>
        <v>312</v>
      </c>
      <c r="AY107" s="147">
        <f t="shared" si="430"/>
        <v>312</v>
      </c>
      <c r="AZ107" s="147">
        <f t="shared" si="430"/>
        <v>312</v>
      </c>
      <c r="BA107" s="147">
        <f t="shared" si="430"/>
        <v>312</v>
      </c>
      <c r="BB107" s="147">
        <f t="shared" si="430"/>
        <v>312</v>
      </c>
      <c r="BC107" s="147">
        <f t="shared" si="430"/>
        <v>312</v>
      </c>
      <c r="BD107" s="34">
        <f t="shared" si="425"/>
        <v>3744</v>
      </c>
      <c r="BE107" s="25"/>
      <c r="BF107" s="56">
        <f t="shared" si="426"/>
        <v>7800</v>
      </c>
    </row>
    <row r="108" spans="1:16384" x14ac:dyDescent="0.2">
      <c r="A108" s="149" t="s">
        <v>76</v>
      </c>
      <c r="B108" s="147"/>
      <c r="C108" s="147"/>
      <c r="D108" s="147"/>
      <c r="E108" s="147"/>
      <c r="F108" s="147">
        <v>15</v>
      </c>
      <c r="G108" s="147">
        <v>15</v>
      </c>
      <c r="H108" s="147">
        <v>15</v>
      </c>
      <c r="I108" s="147">
        <v>15</v>
      </c>
      <c r="J108" s="147">
        <v>15</v>
      </c>
      <c r="K108" s="147">
        <v>15</v>
      </c>
      <c r="L108" s="147">
        <v>15</v>
      </c>
      <c r="M108" s="147">
        <v>15</v>
      </c>
      <c r="N108" s="34">
        <f t="shared" si="422"/>
        <v>120</v>
      </c>
      <c r="O108" s="25"/>
      <c r="P108" s="147">
        <v>15</v>
      </c>
      <c r="Q108" s="147">
        <v>15</v>
      </c>
      <c r="R108" s="147">
        <v>15</v>
      </c>
      <c r="S108" s="147">
        <v>15</v>
      </c>
      <c r="T108" s="147">
        <v>15</v>
      </c>
      <c r="U108" s="147">
        <v>15</v>
      </c>
      <c r="V108" s="147">
        <v>15</v>
      </c>
      <c r="W108" s="147">
        <v>15</v>
      </c>
      <c r="X108" s="147">
        <v>15</v>
      </c>
      <c r="Y108" s="147">
        <v>15</v>
      </c>
      <c r="Z108" s="147">
        <v>15</v>
      </c>
      <c r="AA108" s="147">
        <v>15</v>
      </c>
      <c r="AB108" s="34">
        <f t="shared" si="423"/>
        <v>180</v>
      </c>
      <c r="AC108" s="25"/>
      <c r="AD108" s="147">
        <v>15</v>
      </c>
      <c r="AE108" s="147">
        <v>15</v>
      </c>
      <c r="AF108" s="147">
        <v>15</v>
      </c>
      <c r="AG108" s="147">
        <v>15</v>
      </c>
      <c r="AH108" s="147">
        <v>15</v>
      </c>
      <c r="AI108" s="147">
        <v>15</v>
      </c>
      <c r="AJ108" s="147">
        <v>15</v>
      </c>
      <c r="AK108" s="147">
        <v>15</v>
      </c>
      <c r="AL108" s="147">
        <v>15</v>
      </c>
      <c r="AM108" s="147">
        <v>15</v>
      </c>
      <c r="AN108" s="147">
        <v>15</v>
      </c>
      <c r="AO108" s="147">
        <v>15</v>
      </c>
      <c r="AP108" s="34">
        <f t="shared" si="424"/>
        <v>180</v>
      </c>
      <c r="AQ108" s="25"/>
      <c r="AR108" s="147">
        <v>15</v>
      </c>
      <c r="AS108" s="147">
        <v>15</v>
      </c>
      <c r="AT108" s="147">
        <v>15</v>
      </c>
      <c r="AU108" s="147">
        <v>15</v>
      </c>
      <c r="AV108" s="147">
        <v>15</v>
      </c>
      <c r="AW108" s="147">
        <v>15</v>
      </c>
      <c r="AX108" s="147">
        <v>15</v>
      </c>
      <c r="AY108" s="147">
        <v>15</v>
      </c>
      <c r="AZ108" s="147">
        <v>15</v>
      </c>
      <c r="BA108" s="147">
        <v>15</v>
      </c>
      <c r="BB108" s="147">
        <v>15</v>
      </c>
      <c r="BC108" s="147">
        <v>15</v>
      </c>
      <c r="BD108" s="34">
        <f t="shared" si="425"/>
        <v>180</v>
      </c>
      <c r="BE108" s="25"/>
      <c r="BF108" s="56">
        <f t="shared" si="426"/>
        <v>660</v>
      </c>
    </row>
    <row r="109" spans="1:16384" x14ac:dyDescent="0.2">
      <c r="A109" s="149" t="s">
        <v>77</v>
      </c>
      <c r="B109" s="147"/>
      <c r="C109" s="147"/>
      <c r="D109" s="147"/>
      <c r="E109" s="147"/>
      <c r="F109" s="147">
        <v>15</v>
      </c>
      <c r="G109" s="147">
        <v>15</v>
      </c>
      <c r="H109" s="147">
        <v>15</v>
      </c>
      <c r="I109" s="147">
        <v>15</v>
      </c>
      <c r="J109" s="147">
        <v>15</v>
      </c>
      <c r="K109" s="147">
        <v>15</v>
      </c>
      <c r="L109" s="147">
        <v>15</v>
      </c>
      <c r="M109" s="147">
        <v>15</v>
      </c>
      <c r="N109" s="34">
        <f t="shared" si="422"/>
        <v>120</v>
      </c>
      <c r="O109" s="25"/>
      <c r="P109" s="147">
        <v>15</v>
      </c>
      <c r="Q109" s="147">
        <v>15</v>
      </c>
      <c r="R109" s="147">
        <v>15</v>
      </c>
      <c r="S109" s="147">
        <v>15</v>
      </c>
      <c r="T109" s="147">
        <v>15</v>
      </c>
      <c r="U109" s="147">
        <v>15</v>
      </c>
      <c r="V109" s="147">
        <v>15</v>
      </c>
      <c r="W109" s="147">
        <v>15</v>
      </c>
      <c r="X109" s="147">
        <v>15</v>
      </c>
      <c r="Y109" s="147">
        <v>15</v>
      </c>
      <c r="Z109" s="147">
        <v>15</v>
      </c>
      <c r="AA109" s="147">
        <v>15</v>
      </c>
      <c r="AB109" s="34">
        <f t="shared" si="423"/>
        <v>180</v>
      </c>
      <c r="AC109" s="25"/>
      <c r="AD109" s="147">
        <v>15</v>
      </c>
      <c r="AE109" s="147">
        <v>15</v>
      </c>
      <c r="AF109" s="147">
        <v>15</v>
      </c>
      <c r="AG109" s="147">
        <v>15</v>
      </c>
      <c r="AH109" s="147">
        <v>15</v>
      </c>
      <c r="AI109" s="147">
        <v>15</v>
      </c>
      <c r="AJ109" s="147">
        <v>15</v>
      </c>
      <c r="AK109" s="147">
        <v>15</v>
      </c>
      <c r="AL109" s="147">
        <v>15</v>
      </c>
      <c r="AM109" s="147">
        <v>15</v>
      </c>
      <c r="AN109" s="147">
        <v>15</v>
      </c>
      <c r="AO109" s="147">
        <v>15</v>
      </c>
      <c r="AP109" s="34">
        <f t="shared" si="424"/>
        <v>180</v>
      </c>
      <c r="AQ109" s="25"/>
      <c r="AR109" s="147">
        <v>15</v>
      </c>
      <c r="AS109" s="147">
        <v>15</v>
      </c>
      <c r="AT109" s="147">
        <v>15</v>
      </c>
      <c r="AU109" s="147">
        <v>15</v>
      </c>
      <c r="AV109" s="147">
        <v>15</v>
      </c>
      <c r="AW109" s="147">
        <v>15</v>
      </c>
      <c r="AX109" s="147">
        <v>15</v>
      </c>
      <c r="AY109" s="147">
        <v>15</v>
      </c>
      <c r="AZ109" s="147">
        <v>15</v>
      </c>
      <c r="BA109" s="147">
        <v>15</v>
      </c>
      <c r="BB109" s="147">
        <v>15</v>
      </c>
      <c r="BC109" s="147">
        <v>15</v>
      </c>
      <c r="BD109" s="34">
        <f t="shared" si="425"/>
        <v>180</v>
      </c>
      <c r="BE109" s="25"/>
      <c r="BF109" s="56">
        <f t="shared" si="426"/>
        <v>660</v>
      </c>
    </row>
    <row r="110" spans="1:16384" x14ac:dyDescent="0.2">
      <c r="A110" s="149" t="s">
        <v>50</v>
      </c>
      <c r="B110" s="147"/>
      <c r="C110" s="147"/>
      <c r="D110" s="147"/>
      <c r="E110" s="147"/>
      <c r="F110" s="147">
        <v>20</v>
      </c>
      <c r="G110" s="147">
        <v>20</v>
      </c>
      <c r="H110" s="147">
        <v>20</v>
      </c>
      <c r="I110" s="147">
        <v>20</v>
      </c>
      <c r="J110" s="147">
        <v>20</v>
      </c>
      <c r="K110" s="147">
        <v>20</v>
      </c>
      <c r="L110" s="147">
        <v>20</v>
      </c>
      <c r="M110" s="147">
        <v>20</v>
      </c>
      <c r="N110" s="34">
        <f t="shared" si="422"/>
        <v>160</v>
      </c>
      <c r="O110" s="25"/>
      <c r="P110" s="147">
        <v>20</v>
      </c>
      <c r="Q110" s="147">
        <v>20</v>
      </c>
      <c r="R110" s="147">
        <v>20</v>
      </c>
      <c r="S110" s="147">
        <v>20</v>
      </c>
      <c r="T110" s="147">
        <v>20</v>
      </c>
      <c r="U110" s="147">
        <v>20</v>
      </c>
      <c r="V110" s="147">
        <v>20</v>
      </c>
      <c r="W110" s="147">
        <v>20</v>
      </c>
      <c r="X110" s="147">
        <v>20</v>
      </c>
      <c r="Y110" s="147">
        <v>20</v>
      </c>
      <c r="Z110" s="147">
        <v>20</v>
      </c>
      <c r="AA110" s="147">
        <v>20</v>
      </c>
      <c r="AB110" s="34">
        <f t="shared" si="423"/>
        <v>240</v>
      </c>
      <c r="AC110" s="25"/>
      <c r="AD110" s="147">
        <v>20</v>
      </c>
      <c r="AE110" s="147">
        <v>20</v>
      </c>
      <c r="AF110" s="147">
        <v>20</v>
      </c>
      <c r="AG110" s="147">
        <v>20</v>
      </c>
      <c r="AH110" s="147">
        <v>20</v>
      </c>
      <c r="AI110" s="147">
        <v>20</v>
      </c>
      <c r="AJ110" s="147">
        <v>20</v>
      </c>
      <c r="AK110" s="147">
        <v>20</v>
      </c>
      <c r="AL110" s="147">
        <v>20</v>
      </c>
      <c r="AM110" s="147">
        <v>20</v>
      </c>
      <c r="AN110" s="147">
        <v>20</v>
      </c>
      <c r="AO110" s="147">
        <v>20</v>
      </c>
      <c r="AP110" s="34">
        <f t="shared" si="424"/>
        <v>240</v>
      </c>
      <c r="AQ110" s="25"/>
      <c r="AR110" s="147">
        <v>20</v>
      </c>
      <c r="AS110" s="147">
        <v>20</v>
      </c>
      <c r="AT110" s="147">
        <v>20</v>
      </c>
      <c r="AU110" s="147">
        <v>20</v>
      </c>
      <c r="AV110" s="147">
        <v>20</v>
      </c>
      <c r="AW110" s="147">
        <v>20</v>
      </c>
      <c r="AX110" s="147">
        <v>20</v>
      </c>
      <c r="AY110" s="147">
        <v>20</v>
      </c>
      <c r="AZ110" s="147">
        <v>20</v>
      </c>
      <c r="BA110" s="147">
        <v>20</v>
      </c>
      <c r="BB110" s="147">
        <v>20</v>
      </c>
      <c r="BC110" s="147">
        <v>20</v>
      </c>
      <c r="BD110" s="34">
        <f t="shared" si="425"/>
        <v>240</v>
      </c>
      <c r="BE110" s="25"/>
      <c r="BF110" s="56">
        <f t="shared" si="426"/>
        <v>880</v>
      </c>
    </row>
    <row r="111" spans="1:16384" x14ac:dyDescent="0.2">
      <c r="A111" s="35" t="s">
        <v>51</v>
      </c>
      <c r="B111" s="90"/>
      <c r="C111" s="90"/>
      <c r="D111" s="90"/>
      <c r="E111" s="90"/>
      <c r="F111" s="90"/>
      <c r="G111" s="90"/>
      <c r="H111" s="90"/>
      <c r="I111" s="90"/>
      <c r="J111" s="90"/>
      <c r="K111" s="90"/>
      <c r="L111" s="90"/>
      <c r="M111" s="90"/>
      <c r="N111" s="34"/>
      <c r="O111" s="25"/>
      <c r="P111" s="90"/>
      <c r="Q111" s="90"/>
      <c r="R111" s="90"/>
      <c r="S111" s="90"/>
      <c r="T111" s="90"/>
      <c r="U111" s="90"/>
      <c r="V111" s="90"/>
      <c r="W111" s="90"/>
      <c r="X111" s="90"/>
      <c r="Y111" s="90"/>
      <c r="Z111" s="90"/>
      <c r="AA111" s="90"/>
      <c r="AB111" s="34"/>
      <c r="AC111" s="25"/>
      <c r="AD111" s="90"/>
      <c r="AE111" s="90"/>
      <c r="AF111" s="90"/>
      <c r="AG111" s="90"/>
      <c r="AH111" s="90"/>
      <c r="AI111" s="90"/>
      <c r="AJ111" s="90"/>
      <c r="AK111" s="90"/>
      <c r="AL111" s="90"/>
      <c r="AM111" s="90"/>
      <c r="AN111" s="90"/>
      <c r="AO111" s="90"/>
      <c r="AP111" s="34"/>
      <c r="AQ111" s="25"/>
      <c r="AR111" s="90"/>
      <c r="AS111" s="90"/>
      <c r="AT111" s="90"/>
      <c r="AU111" s="90"/>
      <c r="AV111" s="90"/>
      <c r="AW111" s="90"/>
      <c r="AX111" s="90"/>
      <c r="AY111" s="90"/>
      <c r="AZ111" s="90"/>
      <c r="BA111" s="90"/>
      <c r="BB111" s="90"/>
      <c r="BC111" s="90"/>
      <c r="BD111" s="34"/>
      <c r="BE111" s="25"/>
      <c r="BF111" s="25"/>
    </row>
    <row r="112" spans="1:16384" x14ac:dyDescent="0.2">
      <c r="A112" s="154" t="s">
        <v>52</v>
      </c>
      <c r="B112" s="147"/>
      <c r="C112" s="147"/>
      <c r="D112" s="147"/>
      <c r="E112" s="147"/>
      <c r="F112" s="147"/>
      <c r="G112" s="147"/>
      <c r="H112" s="147"/>
      <c r="I112" s="147"/>
      <c r="J112" s="147"/>
      <c r="K112" s="147"/>
      <c r="L112" s="147"/>
      <c r="M112" s="147"/>
      <c r="N112" s="34">
        <f t="shared" si="422"/>
        <v>0</v>
      </c>
      <c r="O112" s="25"/>
      <c r="P112" s="147">
        <v>20</v>
      </c>
      <c r="Q112" s="147">
        <v>20</v>
      </c>
      <c r="R112" s="147">
        <v>20</v>
      </c>
      <c r="S112" s="147">
        <v>20</v>
      </c>
      <c r="T112" s="147">
        <v>20</v>
      </c>
      <c r="U112" s="147">
        <v>20</v>
      </c>
      <c r="V112" s="147">
        <v>20</v>
      </c>
      <c r="W112" s="147">
        <v>20</v>
      </c>
      <c r="X112" s="147">
        <v>20</v>
      </c>
      <c r="Y112" s="147">
        <v>20</v>
      </c>
      <c r="Z112" s="147">
        <v>20</v>
      </c>
      <c r="AA112" s="147">
        <v>20</v>
      </c>
      <c r="AB112" s="34">
        <f t="shared" si="423"/>
        <v>240</v>
      </c>
      <c r="AC112" s="25"/>
      <c r="AD112" s="147">
        <v>20</v>
      </c>
      <c r="AE112" s="147">
        <v>20</v>
      </c>
      <c r="AF112" s="147">
        <v>20</v>
      </c>
      <c r="AG112" s="147">
        <v>20</v>
      </c>
      <c r="AH112" s="147">
        <v>20</v>
      </c>
      <c r="AI112" s="147">
        <v>20</v>
      </c>
      <c r="AJ112" s="147">
        <v>20</v>
      </c>
      <c r="AK112" s="147">
        <v>20</v>
      </c>
      <c r="AL112" s="147">
        <v>20</v>
      </c>
      <c r="AM112" s="147">
        <v>20</v>
      </c>
      <c r="AN112" s="147">
        <v>20</v>
      </c>
      <c r="AO112" s="147">
        <v>20</v>
      </c>
      <c r="AP112" s="34">
        <f t="shared" si="424"/>
        <v>240</v>
      </c>
      <c r="AQ112" s="25"/>
      <c r="AR112" s="147">
        <v>20</v>
      </c>
      <c r="AS112" s="147">
        <v>20</v>
      </c>
      <c r="AT112" s="147">
        <v>20</v>
      </c>
      <c r="AU112" s="147">
        <v>20</v>
      </c>
      <c r="AV112" s="147">
        <v>20</v>
      </c>
      <c r="AW112" s="147">
        <v>20</v>
      </c>
      <c r="AX112" s="147">
        <v>20</v>
      </c>
      <c r="AY112" s="147">
        <v>20</v>
      </c>
      <c r="AZ112" s="147">
        <v>20</v>
      </c>
      <c r="BA112" s="147">
        <v>20</v>
      </c>
      <c r="BB112" s="147">
        <v>20</v>
      </c>
      <c r="BC112" s="147">
        <v>20</v>
      </c>
      <c r="BD112" s="34">
        <f t="shared" si="425"/>
        <v>240</v>
      </c>
      <c r="BE112" s="25"/>
      <c r="BF112" s="56">
        <f t="shared" si="426"/>
        <v>720</v>
      </c>
    </row>
    <row r="113" spans="1:58" x14ac:dyDescent="0.2">
      <c r="A113" s="154" t="s">
        <v>69</v>
      </c>
      <c r="B113" s="147"/>
      <c r="C113" s="147"/>
      <c r="D113" s="147"/>
      <c r="E113" s="147"/>
      <c r="F113" s="147"/>
      <c r="G113" s="147"/>
      <c r="H113" s="147"/>
      <c r="I113" s="147"/>
      <c r="J113" s="147"/>
      <c r="K113" s="147"/>
      <c r="L113" s="147"/>
      <c r="M113" s="147"/>
      <c r="N113" s="34">
        <f t="shared" si="422"/>
        <v>0</v>
      </c>
      <c r="O113" s="25"/>
      <c r="P113" s="147">
        <v>15</v>
      </c>
      <c r="Q113" s="147">
        <v>15</v>
      </c>
      <c r="R113" s="147">
        <v>15</v>
      </c>
      <c r="S113" s="147">
        <v>15</v>
      </c>
      <c r="T113" s="147">
        <v>15</v>
      </c>
      <c r="U113" s="147">
        <v>15</v>
      </c>
      <c r="V113" s="147">
        <v>15</v>
      </c>
      <c r="W113" s="147">
        <v>15</v>
      </c>
      <c r="X113" s="147">
        <v>15</v>
      </c>
      <c r="Y113" s="147">
        <v>15</v>
      </c>
      <c r="Z113" s="147">
        <v>15</v>
      </c>
      <c r="AA113" s="147">
        <v>15</v>
      </c>
      <c r="AB113" s="34">
        <f t="shared" si="423"/>
        <v>180</v>
      </c>
      <c r="AC113" s="25"/>
      <c r="AD113" s="147">
        <v>15</v>
      </c>
      <c r="AE113" s="147">
        <v>15</v>
      </c>
      <c r="AF113" s="147">
        <v>15</v>
      </c>
      <c r="AG113" s="147">
        <v>15</v>
      </c>
      <c r="AH113" s="147">
        <v>15</v>
      </c>
      <c r="AI113" s="147">
        <v>15</v>
      </c>
      <c r="AJ113" s="147">
        <v>15</v>
      </c>
      <c r="AK113" s="147">
        <v>15</v>
      </c>
      <c r="AL113" s="147">
        <v>15</v>
      </c>
      <c r="AM113" s="147">
        <v>15</v>
      </c>
      <c r="AN113" s="147">
        <v>15</v>
      </c>
      <c r="AO113" s="147">
        <v>15</v>
      </c>
      <c r="AP113" s="34">
        <f t="shared" si="424"/>
        <v>180</v>
      </c>
      <c r="AQ113" s="25"/>
      <c r="AR113" s="147">
        <v>15</v>
      </c>
      <c r="AS113" s="147">
        <v>15</v>
      </c>
      <c r="AT113" s="147">
        <v>15</v>
      </c>
      <c r="AU113" s="147">
        <v>15</v>
      </c>
      <c r="AV113" s="147">
        <v>15</v>
      </c>
      <c r="AW113" s="147">
        <v>15</v>
      </c>
      <c r="AX113" s="147">
        <v>15</v>
      </c>
      <c r="AY113" s="147">
        <v>15</v>
      </c>
      <c r="AZ113" s="147">
        <v>15</v>
      </c>
      <c r="BA113" s="147">
        <v>15</v>
      </c>
      <c r="BB113" s="147">
        <v>15</v>
      </c>
      <c r="BC113" s="147">
        <v>15</v>
      </c>
      <c r="BD113" s="34">
        <f t="shared" si="425"/>
        <v>180</v>
      </c>
      <c r="BE113" s="25"/>
      <c r="BF113" s="56">
        <f t="shared" si="426"/>
        <v>540</v>
      </c>
    </row>
    <row r="114" spans="1:58" x14ac:dyDescent="0.2">
      <c r="A114" s="154" t="s">
        <v>53</v>
      </c>
      <c r="B114" s="147"/>
      <c r="C114" s="147"/>
      <c r="D114" s="147"/>
      <c r="E114" s="147"/>
      <c r="F114" s="147"/>
      <c r="G114" s="147"/>
      <c r="H114" s="147"/>
      <c r="I114" s="147"/>
      <c r="J114" s="147"/>
      <c r="K114" s="147"/>
      <c r="L114" s="147"/>
      <c r="M114" s="147"/>
      <c r="N114" s="34">
        <f t="shared" si="422"/>
        <v>0</v>
      </c>
      <c r="O114" s="25"/>
      <c r="P114" s="147">
        <v>10</v>
      </c>
      <c r="Q114" s="147">
        <v>10</v>
      </c>
      <c r="R114" s="147">
        <v>10</v>
      </c>
      <c r="S114" s="147">
        <v>10</v>
      </c>
      <c r="T114" s="147">
        <v>10</v>
      </c>
      <c r="U114" s="147">
        <v>10</v>
      </c>
      <c r="V114" s="147">
        <v>10</v>
      </c>
      <c r="W114" s="147">
        <v>10</v>
      </c>
      <c r="X114" s="147">
        <v>10</v>
      </c>
      <c r="Y114" s="147">
        <v>10</v>
      </c>
      <c r="Z114" s="147">
        <v>10</v>
      </c>
      <c r="AA114" s="147">
        <v>10</v>
      </c>
      <c r="AB114" s="34">
        <f t="shared" si="423"/>
        <v>120</v>
      </c>
      <c r="AC114" s="25"/>
      <c r="AD114" s="147">
        <v>10</v>
      </c>
      <c r="AE114" s="147">
        <v>10</v>
      </c>
      <c r="AF114" s="147">
        <v>10</v>
      </c>
      <c r="AG114" s="147">
        <v>10</v>
      </c>
      <c r="AH114" s="147">
        <v>10</v>
      </c>
      <c r="AI114" s="147">
        <v>10</v>
      </c>
      <c r="AJ114" s="147">
        <v>10</v>
      </c>
      <c r="AK114" s="147">
        <v>10</v>
      </c>
      <c r="AL114" s="147">
        <v>10</v>
      </c>
      <c r="AM114" s="147">
        <v>10</v>
      </c>
      <c r="AN114" s="147">
        <v>10</v>
      </c>
      <c r="AO114" s="147">
        <v>10</v>
      </c>
      <c r="AP114" s="34">
        <f t="shared" si="424"/>
        <v>120</v>
      </c>
      <c r="AQ114" s="25"/>
      <c r="AR114" s="147">
        <v>10</v>
      </c>
      <c r="AS114" s="147">
        <v>10</v>
      </c>
      <c r="AT114" s="147">
        <v>10</v>
      </c>
      <c r="AU114" s="147">
        <v>10</v>
      </c>
      <c r="AV114" s="147">
        <v>10</v>
      </c>
      <c r="AW114" s="147">
        <v>10</v>
      </c>
      <c r="AX114" s="147">
        <v>10</v>
      </c>
      <c r="AY114" s="147">
        <v>10</v>
      </c>
      <c r="AZ114" s="147">
        <v>10</v>
      </c>
      <c r="BA114" s="147">
        <v>10</v>
      </c>
      <c r="BB114" s="147">
        <v>10</v>
      </c>
      <c r="BC114" s="147">
        <v>10</v>
      </c>
      <c r="BD114" s="34">
        <f t="shared" si="425"/>
        <v>120</v>
      </c>
      <c r="BE114" s="25"/>
      <c r="BF114" s="56">
        <f t="shared" si="426"/>
        <v>360</v>
      </c>
    </row>
    <row r="115" spans="1:58" x14ac:dyDescent="0.2">
      <c r="A115" s="154" t="s">
        <v>81</v>
      </c>
      <c r="B115" s="147"/>
      <c r="C115" s="147"/>
      <c r="D115" s="147"/>
      <c r="E115" s="147"/>
      <c r="F115" s="147"/>
      <c r="G115" s="147"/>
      <c r="H115" s="147"/>
      <c r="I115" s="147"/>
      <c r="J115" s="147"/>
      <c r="K115" s="147"/>
      <c r="L115" s="147"/>
      <c r="M115" s="147"/>
      <c r="N115" s="34">
        <f t="shared" si="422"/>
        <v>0</v>
      </c>
      <c r="O115" s="25"/>
      <c r="P115" s="147">
        <v>10</v>
      </c>
      <c r="Q115" s="147">
        <v>10</v>
      </c>
      <c r="R115" s="147">
        <v>10</v>
      </c>
      <c r="S115" s="147">
        <v>10</v>
      </c>
      <c r="T115" s="147">
        <v>10</v>
      </c>
      <c r="U115" s="147">
        <v>10</v>
      </c>
      <c r="V115" s="147">
        <v>10</v>
      </c>
      <c r="W115" s="147">
        <v>10</v>
      </c>
      <c r="X115" s="147">
        <v>10</v>
      </c>
      <c r="Y115" s="147">
        <v>10</v>
      </c>
      <c r="Z115" s="147">
        <v>10</v>
      </c>
      <c r="AA115" s="147">
        <v>10</v>
      </c>
      <c r="AB115" s="34">
        <f t="shared" si="423"/>
        <v>120</v>
      </c>
      <c r="AC115" s="25"/>
      <c r="AD115" s="147">
        <v>10</v>
      </c>
      <c r="AE115" s="147">
        <v>10</v>
      </c>
      <c r="AF115" s="147">
        <v>10</v>
      </c>
      <c r="AG115" s="147">
        <v>10</v>
      </c>
      <c r="AH115" s="147">
        <v>10</v>
      </c>
      <c r="AI115" s="147">
        <v>10</v>
      </c>
      <c r="AJ115" s="147">
        <v>10</v>
      </c>
      <c r="AK115" s="147">
        <v>10</v>
      </c>
      <c r="AL115" s="147">
        <v>10</v>
      </c>
      <c r="AM115" s="147">
        <v>10</v>
      </c>
      <c r="AN115" s="147">
        <v>10</v>
      </c>
      <c r="AO115" s="147">
        <v>10</v>
      </c>
      <c r="AP115" s="34">
        <f t="shared" si="424"/>
        <v>120</v>
      </c>
      <c r="AQ115" s="25"/>
      <c r="AR115" s="147">
        <v>10</v>
      </c>
      <c r="AS115" s="147">
        <v>10</v>
      </c>
      <c r="AT115" s="147">
        <v>10</v>
      </c>
      <c r="AU115" s="147">
        <v>10</v>
      </c>
      <c r="AV115" s="147">
        <v>10</v>
      </c>
      <c r="AW115" s="147">
        <v>10</v>
      </c>
      <c r="AX115" s="147">
        <v>10</v>
      </c>
      <c r="AY115" s="147">
        <v>10</v>
      </c>
      <c r="AZ115" s="147">
        <v>10</v>
      </c>
      <c r="BA115" s="147">
        <v>10</v>
      </c>
      <c r="BB115" s="147">
        <v>10</v>
      </c>
      <c r="BC115" s="147">
        <v>10</v>
      </c>
      <c r="BD115" s="34">
        <f t="shared" si="425"/>
        <v>120</v>
      </c>
      <c r="BE115" s="25"/>
      <c r="BF115" s="56">
        <f t="shared" si="426"/>
        <v>360</v>
      </c>
    </row>
    <row r="116" spans="1:58" x14ac:dyDescent="0.2">
      <c r="A116" s="154" t="s">
        <v>62</v>
      </c>
      <c r="B116" s="147"/>
      <c r="C116" s="147"/>
      <c r="D116" s="147"/>
      <c r="E116" s="147"/>
      <c r="F116" s="147"/>
      <c r="G116" s="147"/>
      <c r="H116" s="147"/>
      <c r="I116" s="147"/>
      <c r="J116" s="147"/>
      <c r="K116" s="147"/>
      <c r="L116" s="147"/>
      <c r="M116" s="147"/>
      <c r="N116" s="34">
        <f t="shared" si="422"/>
        <v>0</v>
      </c>
      <c r="O116" s="25"/>
      <c r="P116" s="147">
        <v>15</v>
      </c>
      <c r="Q116" s="147">
        <v>15</v>
      </c>
      <c r="R116" s="147">
        <v>15</v>
      </c>
      <c r="S116" s="147">
        <v>15</v>
      </c>
      <c r="T116" s="147">
        <v>15</v>
      </c>
      <c r="U116" s="147">
        <v>15</v>
      </c>
      <c r="V116" s="147">
        <v>15</v>
      </c>
      <c r="W116" s="147">
        <v>15</v>
      </c>
      <c r="X116" s="147">
        <v>15</v>
      </c>
      <c r="Y116" s="147">
        <v>15</v>
      </c>
      <c r="Z116" s="147">
        <v>15</v>
      </c>
      <c r="AA116" s="147">
        <v>15</v>
      </c>
      <c r="AB116" s="34">
        <f t="shared" si="423"/>
        <v>180</v>
      </c>
      <c r="AC116" s="25"/>
      <c r="AD116" s="147">
        <v>15</v>
      </c>
      <c r="AE116" s="147">
        <v>15</v>
      </c>
      <c r="AF116" s="147">
        <v>15</v>
      </c>
      <c r="AG116" s="147">
        <v>15</v>
      </c>
      <c r="AH116" s="147">
        <v>15</v>
      </c>
      <c r="AI116" s="147">
        <v>15</v>
      </c>
      <c r="AJ116" s="147">
        <v>15</v>
      </c>
      <c r="AK116" s="147">
        <v>15</v>
      </c>
      <c r="AL116" s="147">
        <v>15</v>
      </c>
      <c r="AM116" s="147">
        <v>15</v>
      </c>
      <c r="AN116" s="147">
        <v>15</v>
      </c>
      <c r="AO116" s="147">
        <v>15</v>
      </c>
      <c r="AP116" s="34">
        <f t="shared" si="424"/>
        <v>180</v>
      </c>
      <c r="AQ116" s="25"/>
      <c r="AR116" s="147">
        <v>15</v>
      </c>
      <c r="AS116" s="147">
        <v>15</v>
      </c>
      <c r="AT116" s="147">
        <v>15</v>
      </c>
      <c r="AU116" s="147">
        <v>15</v>
      </c>
      <c r="AV116" s="147">
        <v>15</v>
      </c>
      <c r="AW116" s="147">
        <v>15</v>
      </c>
      <c r="AX116" s="147">
        <v>15</v>
      </c>
      <c r="AY116" s="147">
        <v>15</v>
      </c>
      <c r="AZ116" s="147">
        <v>15</v>
      </c>
      <c r="BA116" s="147">
        <v>15</v>
      </c>
      <c r="BB116" s="147">
        <v>15</v>
      </c>
      <c r="BC116" s="147">
        <v>15</v>
      </c>
      <c r="BD116" s="34">
        <f t="shared" si="425"/>
        <v>180</v>
      </c>
      <c r="BE116" s="25"/>
      <c r="BF116" s="56">
        <f t="shared" si="426"/>
        <v>540</v>
      </c>
    </row>
    <row r="117" spans="1:58" x14ac:dyDescent="0.2">
      <c r="A117" s="154" t="s">
        <v>95</v>
      </c>
      <c r="B117" s="147"/>
      <c r="C117" s="147"/>
      <c r="D117" s="147"/>
      <c r="E117" s="147"/>
      <c r="F117" s="147"/>
      <c r="G117" s="147"/>
      <c r="H117" s="147"/>
      <c r="I117" s="147"/>
      <c r="J117" s="147"/>
      <c r="K117" s="147"/>
      <c r="L117" s="147"/>
      <c r="M117" s="147"/>
      <c r="N117" s="34">
        <f t="shared" si="422"/>
        <v>0</v>
      </c>
      <c r="O117" s="25"/>
      <c r="P117" s="147">
        <v>10</v>
      </c>
      <c r="Q117" s="147">
        <v>10</v>
      </c>
      <c r="R117" s="147">
        <v>10</v>
      </c>
      <c r="S117" s="147">
        <v>10</v>
      </c>
      <c r="T117" s="147">
        <v>10</v>
      </c>
      <c r="U117" s="147">
        <v>10</v>
      </c>
      <c r="V117" s="147">
        <v>10</v>
      </c>
      <c r="W117" s="147">
        <v>10</v>
      </c>
      <c r="X117" s="147">
        <v>10</v>
      </c>
      <c r="Y117" s="147">
        <v>10</v>
      </c>
      <c r="Z117" s="147">
        <v>10</v>
      </c>
      <c r="AA117" s="147">
        <v>10</v>
      </c>
      <c r="AB117" s="34">
        <f t="shared" si="423"/>
        <v>120</v>
      </c>
      <c r="AC117" s="25"/>
      <c r="AD117" s="147">
        <v>10</v>
      </c>
      <c r="AE117" s="147">
        <v>10</v>
      </c>
      <c r="AF117" s="147">
        <v>10</v>
      </c>
      <c r="AG117" s="147">
        <v>10</v>
      </c>
      <c r="AH117" s="147">
        <v>10</v>
      </c>
      <c r="AI117" s="147">
        <v>10</v>
      </c>
      <c r="AJ117" s="147">
        <v>10</v>
      </c>
      <c r="AK117" s="147">
        <v>10</v>
      </c>
      <c r="AL117" s="147">
        <v>10</v>
      </c>
      <c r="AM117" s="147">
        <v>10</v>
      </c>
      <c r="AN117" s="147">
        <v>10</v>
      </c>
      <c r="AO117" s="147">
        <v>10</v>
      </c>
      <c r="AP117" s="34">
        <f t="shared" si="424"/>
        <v>120</v>
      </c>
      <c r="AQ117" s="25"/>
      <c r="AR117" s="147">
        <v>10</v>
      </c>
      <c r="AS117" s="147">
        <v>10</v>
      </c>
      <c r="AT117" s="147">
        <v>10</v>
      </c>
      <c r="AU117" s="147">
        <v>10</v>
      </c>
      <c r="AV117" s="147">
        <v>10</v>
      </c>
      <c r="AW117" s="147">
        <v>10</v>
      </c>
      <c r="AX117" s="147">
        <v>10</v>
      </c>
      <c r="AY117" s="147">
        <v>10</v>
      </c>
      <c r="AZ117" s="147">
        <v>10</v>
      </c>
      <c r="BA117" s="147">
        <v>10</v>
      </c>
      <c r="BB117" s="147">
        <v>10</v>
      </c>
      <c r="BC117" s="147">
        <v>10</v>
      </c>
      <c r="BD117" s="34">
        <f t="shared" si="425"/>
        <v>120</v>
      </c>
      <c r="BE117" s="25"/>
      <c r="BF117" s="56">
        <f t="shared" si="426"/>
        <v>360</v>
      </c>
    </row>
    <row r="118" spans="1:58" x14ac:dyDescent="0.2">
      <c r="A118" s="149" t="s">
        <v>54</v>
      </c>
      <c r="B118" s="147"/>
      <c r="C118" s="147"/>
      <c r="D118" s="147"/>
      <c r="E118" s="147"/>
      <c r="F118" s="147"/>
      <c r="G118" s="147"/>
      <c r="H118" s="147"/>
      <c r="I118" s="147"/>
      <c r="J118" s="147"/>
      <c r="K118" s="147"/>
      <c r="L118" s="147"/>
      <c r="M118" s="147"/>
      <c r="N118" s="34">
        <f t="shared" si="422"/>
        <v>0</v>
      </c>
      <c r="O118" s="25"/>
      <c r="P118" s="147">
        <v>65</v>
      </c>
      <c r="Q118" s="147">
        <v>65</v>
      </c>
      <c r="R118" s="147">
        <v>65</v>
      </c>
      <c r="S118" s="147">
        <v>65</v>
      </c>
      <c r="T118" s="147">
        <v>65</v>
      </c>
      <c r="U118" s="147">
        <v>65</v>
      </c>
      <c r="V118" s="147">
        <v>65</v>
      </c>
      <c r="W118" s="147">
        <v>65</v>
      </c>
      <c r="X118" s="147">
        <v>65</v>
      </c>
      <c r="Y118" s="147">
        <v>65</v>
      </c>
      <c r="Z118" s="147">
        <v>65</v>
      </c>
      <c r="AA118" s="147">
        <v>65</v>
      </c>
      <c r="AB118" s="34">
        <f t="shared" si="423"/>
        <v>780</v>
      </c>
      <c r="AC118" s="25"/>
      <c r="AD118" s="147">
        <v>65</v>
      </c>
      <c r="AE118" s="147">
        <v>65</v>
      </c>
      <c r="AF118" s="147">
        <v>65</v>
      </c>
      <c r="AG118" s="147">
        <v>65</v>
      </c>
      <c r="AH118" s="147">
        <v>65</v>
      </c>
      <c r="AI118" s="147">
        <v>65</v>
      </c>
      <c r="AJ118" s="147">
        <v>65</v>
      </c>
      <c r="AK118" s="147">
        <v>65</v>
      </c>
      <c r="AL118" s="147">
        <v>65</v>
      </c>
      <c r="AM118" s="147">
        <v>65</v>
      </c>
      <c r="AN118" s="147">
        <v>65</v>
      </c>
      <c r="AO118" s="147">
        <v>65</v>
      </c>
      <c r="AP118" s="34">
        <f t="shared" si="424"/>
        <v>780</v>
      </c>
      <c r="AQ118" s="25"/>
      <c r="AR118" s="147">
        <v>65</v>
      </c>
      <c r="AS118" s="147">
        <v>65</v>
      </c>
      <c r="AT118" s="147">
        <v>65</v>
      </c>
      <c r="AU118" s="147">
        <v>65</v>
      </c>
      <c r="AV118" s="147">
        <v>65</v>
      </c>
      <c r="AW118" s="147">
        <v>65</v>
      </c>
      <c r="AX118" s="147">
        <v>65</v>
      </c>
      <c r="AY118" s="147">
        <v>65</v>
      </c>
      <c r="AZ118" s="147">
        <v>65</v>
      </c>
      <c r="BA118" s="147">
        <v>65</v>
      </c>
      <c r="BB118" s="147">
        <v>65</v>
      </c>
      <c r="BC118" s="147">
        <v>65</v>
      </c>
      <c r="BD118" s="34">
        <f t="shared" si="425"/>
        <v>780</v>
      </c>
      <c r="BE118" s="25"/>
      <c r="BF118" s="56">
        <f t="shared" si="426"/>
        <v>2340</v>
      </c>
    </row>
    <row r="119" spans="1:58" x14ac:dyDescent="0.2">
      <c r="A119" s="149" t="s">
        <v>55</v>
      </c>
      <c r="B119" s="147"/>
      <c r="C119" s="147"/>
      <c r="D119" s="147"/>
      <c r="E119" s="147"/>
      <c r="F119" s="147"/>
      <c r="G119" s="147"/>
      <c r="H119" s="147"/>
      <c r="I119" s="147"/>
      <c r="J119" s="147"/>
      <c r="K119" s="147"/>
      <c r="L119" s="147"/>
      <c r="M119" s="147"/>
      <c r="N119" s="34">
        <f t="shared" ref="N119:N121" si="431">SUM(B119:M119)</f>
        <v>0</v>
      </c>
      <c r="O119" s="25"/>
      <c r="P119" s="147">
        <v>30</v>
      </c>
      <c r="Q119" s="147">
        <v>30</v>
      </c>
      <c r="R119" s="147">
        <v>30</v>
      </c>
      <c r="S119" s="147">
        <v>30</v>
      </c>
      <c r="T119" s="147">
        <v>30</v>
      </c>
      <c r="U119" s="147">
        <v>30</v>
      </c>
      <c r="V119" s="147">
        <v>30</v>
      </c>
      <c r="W119" s="147">
        <v>30</v>
      </c>
      <c r="X119" s="147">
        <v>30</v>
      </c>
      <c r="Y119" s="147">
        <v>30</v>
      </c>
      <c r="Z119" s="147">
        <v>30</v>
      </c>
      <c r="AA119" s="147">
        <v>30</v>
      </c>
      <c r="AB119" s="34">
        <f t="shared" si="423"/>
        <v>360</v>
      </c>
      <c r="AC119" s="25"/>
      <c r="AD119" s="147">
        <v>30</v>
      </c>
      <c r="AE119" s="147">
        <v>30</v>
      </c>
      <c r="AF119" s="147">
        <v>30</v>
      </c>
      <c r="AG119" s="147">
        <v>30</v>
      </c>
      <c r="AH119" s="147">
        <v>30</v>
      </c>
      <c r="AI119" s="147">
        <v>30</v>
      </c>
      <c r="AJ119" s="147">
        <v>30</v>
      </c>
      <c r="AK119" s="147">
        <v>30</v>
      </c>
      <c r="AL119" s="147">
        <v>30</v>
      </c>
      <c r="AM119" s="147">
        <v>30</v>
      </c>
      <c r="AN119" s="147">
        <v>30</v>
      </c>
      <c r="AO119" s="147">
        <v>30</v>
      </c>
      <c r="AP119" s="34">
        <f t="shared" si="424"/>
        <v>360</v>
      </c>
      <c r="AQ119" s="25"/>
      <c r="AR119" s="147">
        <v>30</v>
      </c>
      <c r="AS119" s="147">
        <v>30</v>
      </c>
      <c r="AT119" s="147">
        <v>30</v>
      </c>
      <c r="AU119" s="147">
        <v>30</v>
      </c>
      <c r="AV119" s="147">
        <v>30</v>
      </c>
      <c r="AW119" s="147">
        <v>30</v>
      </c>
      <c r="AX119" s="147">
        <v>30</v>
      </c>
      <c r="AY119" s="147">
        <v>30</v>
      </c>
      <c r="AZ119" s="147">
        <v>30</v>
      </c>
      <c r="BA119" s="147">
        <v>30</v>
      </c>
      <c r="BB119" s="147">
        <v>30</v>
      </c>
      <c r="BC119" s="147">
        <v>30</v>
      </c>
      <c r="BD119" s="34">
        <f t="shared" si="425"/>
        <v>360</v>
      </c>
      <c r="BE119" s="25"/>
      <c r="BF119" s="56">
        <f t="shared" si="426"/>
        <v>1080</v>
      </c>
    </row>
    <row r="120" spans="1:58" ht="17" thickBot="1" x14ac:dyDescent="0.25">
      <c r="A120" s="150" t="s">
        <v>204</v>
      </c>
      <c r="B120" s="151"/>
      <c r="C120" s="152"/>
      <c r="D120" s="152"/>
      <c r="E120" s="152"/>
      <c r="F120" s="152"/>
      <c r="G120" s="152"/>
      <c r="H120" s="152"/>
      <c r="I120" s="152"/>
      <c r="J120" s="152"/>
      <c r="K120" s="152"/>
      <c r="L120" s="152"/>
      <c r="M120" s="152"/>
      <c r="N120" s="36">
        <f t="shared" si="431"/>
        <v>0</v>
      </c>
      <c r="O120" s="25"/>
      <c r="P120" s="151">
        <v>30</v>
      </c>
      <c r="Q120" s="151">
        <v>30</v>
      </c>
      <c r="R120" s="151">
        <v>30</v>
      </c>
      <c r="S120" s="151">
        <v>30</v>
      </c>
      <c r="T120" s="151">
        <v>30</v>
      </c>
      <c r="U120" s="151">
        <v>30</v>
      </c>
      <c r="V120" s="151">
        <v>30</v>
      </c>
      <c r="W120" s="151">
        <v>30</v>
      </c>
      <c r="X120" s="151">
        <v>30</v>
      </c>
      <c r="Y120" s="151">
        <v>30</v>
      </c>
      <c r="Z120" s="151">
        <v>30</v>
      </c>
      <c r="AA120" s="151">
        <v>30</v>
      </c>
      <c r="AB120" s="36">
        <f t="shared" si="423"/>
        <v>360</v>
      </c>
      <c r="AC120" s="25"/>
      <c r="AD120" s="151">
        <v>30</v>
      </c>
      <c r="AE120" s="151">
        <v>30</v>
      </c>
      <c r="AF120" s="151">
        <v>30</v>
      </c>
      <c r="AG120" s="151">
        <v>30</v>
      </c>
      <c r="AH120" s="151">
        <v>30</v>
      </c>
      <c r="AI120" s="151">
        <v>30</v>
      </c>
      <c r="AJ120" s="151">
        <v>30</v>
      </c>
      <c r="AK120" s="151">
        <v>30</v>
      </c>
      <c r="AL120" s="151">
        <v>30</v>
      </c>
      <c r="AM120" s="151">
        <v>30</v>
      </c>
      <c r="AN120" s="151">
        <v>30</v>
      </c>
      <c r="AO120" s="151">
        <v>30</v>
      </c>
      <c r="AP120" s="36">
        <f t="shared" si="424"/>
        <v>360</v>
      </c>
      <c r="AQ120" s="25"/>
      <c r="AR120" s="151">
        <v>30</v>
      </c>
      <c r="AS120" s="151">
        <v>30</v>
      </c>
      <c r="AT120" s="151">
        <v>30</v>
      </c>
      <c r="AU120" s="151">
        <v>30</v>
      </c>
      <c r="AV120" s="151">
        <v>30</v>
      </c>
      <c r="AW120" s="151">
        <v>30</v>
      </c>
      <c r="AX120" s="151">
        <v>30</v>
      </c>
      <c r="AY120" s="151">
        <v>30</v>
      </c>
      <c r="AZ120" s="151">
        <v>30</v>
      </c>
      <c r="BA120" s="151">
        <v>30</v>
      </c>
      <c r="BB120" s="151">
        <v>30</v>
      </c>
      <c r="BC120" s="151">
        <v>30</v>
      </c>
      <c r="BD120" s="36">
        <f t="shared" si="425"/>
        <v>360</v>
      </c>
      <c r="BE120" s="25"/>
      <c r="BF120" s="58">
        <f t="shared" si="426"/>
        <v>1080</v>
      </c>
    </row>
    <row r="121" spans="1:58" x14ac:dyDescent="0.2">
      <c r="A121" s="37" t="s">
        <v>92</v>
      </c>
      <c r="B121" s="38">
        <f>SUM(B104:B120)</f>
        <v>0</v>
      </c>
      <c r="C121" s="38">
        <f t="shared" ref="C121:M121" si="432">SUM(C104:C120)</f>
        <v>0</v>
      </c>
      <c r="D121" s="38">
        <f t="shared" si="432"/>
        <v>0</v>
      </c>
      <c r="E121" s="38">
        <f t="shared" si="432"/>
        <v>0</v>
      </c>
      <c r="F121" s="38">
        <f t="shared" si="432"/>
        <v>475</v>
      </c>
      <c r="G121" s="38">
        <f t="shared" si="432"/>
        <v>475</v>
      </c>
      <c r="H121" s="38">
        <f t="shared" si="432"/>
        <v>475</v>
      </c>
      <c r="I121" s="38">
        <f t="shared" si="432"/>
        <v>475</v>
      </c>
      <c r="J121" s="38">
        <f t="shared" si="432"/>
        <v>553</v>
      </c>
      <c r="K121" s="38">
        <f t="shared" si="432"/>
        <v>553</v>
      </c>
      <c r="L121" s="38">
        <f t="shared" si="432"/>
        <v>553</v>
      </c>
      <c r="M121" s="38">
        <f t="shared" si="432"/>
        <v>553</v>
      </c>
      <c r="N121" s="39">
        <f t="shared" si="431"/>
        <v>4112</v>
      </c>
      <c r="O121" s="25"/>
      <c r="P121" s="38">
        <f>SUM(P104:P120)</f>
        <v>558</v>
      </c>
      <c r="Q121" s="38">
        <f t="shared" ref="Q121" si="433">SUM(Q104:Q120)</f>
        <v>558</v>
      </c>
      <c r="R121" s="38">
        <f t="shared" ref="R121" si="434">SUM(R104:R120)</f>
        <v>558</v>
      </c>
      <c r="S121" s="38">
        <f t="shared" ref="S121" si="435">SUM(S104:S120)</f>
        <v>558</v>
      </c>
      <c r="T121" s="38">
        <f t="shared" ref="T121" si="436">SUM(T104:T120)</f>
        <v>558</v>
      </c>
      <c r="U121" s="38">
        <f t="shared" ref="U121" si="437">SUM(U104:U120)</f>
        <v>558</v>
      </c>
      <c r="V121" s="38">
        <f t="shared" ref="V121" si="438">SUM(V104:V120)</f>
        <v>558</v>
      </c>
      <c r="W121" s="38">
        <f t="shared" ref="W121" si="439">SUM(W104:W120)</f>
        <v>558</v>
      </c>
      <c r="X121" s="38">
        <f t="shared" ref="X121" si="440">SUM(X104:X120)</f>
        <v>636</v>
      </c>
      <c r="Y121" s="38">
        <f t="shared" ref="Y121" si="441">SUM(Y104:Y120)</f>
        <v>636</v>
      </c>
      <c r="Z121" s="38">
        <f t="shared" ref="Z121" si="442">SUM(Z104:Z120)</f>
        <v>636</v>
      </c>
      <c r="AA121" s="38">
        <f t="shared" ref="AA121" si="443">SUM(AA104:AA120)</f>
        <v>636</v>
      </c>
      <c r="AB121" s="39">
        <f t="shared" si="423"/>
        <v>7008</v>
      </c>
      <c r="AC121" s="25"/>
      <c r="AD121" s="38">
        <f>SUM(AD104:AD120)</f>
        <v>636</v>
      </c>
      <c r="AE121" s="38">
        <f t="shared" ref="AE121" si="444">SUM(AE104:AE120)</f>
        <v>636</v>
      </c>
      <c r="AF121" s="38">
        <f t="shared" ref="AF121" si="445">SUM(AF104:AF120)</f>
        <v>636</v>
      </c>
      <c r="AG121" s="38">
        <f t="shared" ref="AG121" si="446">SUM(AG104:AG120)</f>
        <v>636</v>
      </c>
      <c r="AH121" s="38">
        <f t="shared" ref="AH121" si="447">SUM(AH104:AH120)</f>
        <v>636</v>
      </c>
      <c r="AI121" s="38">
        <f t="shared" ref="AI121" si="448">SUM(AI104:AI120)</f>
        <v>636</v>
      </c>
      <c r="AJ121" s="38">
        <f t="shared" ref="AJ121" si="449">SUM(AJ104:AJ120)</f>
        <v>636</v>
      </c>
      <c r="AK121" s="38">
        <f t="shared" ref="AK121" si="450">SUM(AK104:AK120)</f>
        <v>636</v>
      </c>
      <c r="AL121" s="38">
        <f t="shared" ref="AL121" si="451">SUM(AL104:AL120)</f>
        <v>792</v>
      </c>
      <c r="AM121" s="38">
        <f t="shared" ref="AM121" si="452">SUM(AM104:AM120)</f>
        <v>792</v>
      </c>
      <c r="AN121" s="38">
        <f t="shared" ref="AN121" si="453">SUM(AN104:AN120)</f>
        <v>792</v>
      </c>
      <c r="AO121" s="38">
        <f t="shared" ref="AO121" si="454">SUM(AO104:AO120)</f>
        <v>792</v>
      </c>
      <c r="AP121" s="39">
        <f t="shared" si="424"/>
        <v>8256</v>
      </c>
      <c r="AQ121" s="25"/>
      <c r="AR121" s="38">
        <f>SUM(AR104:AR120)</f>
        <v>792</v>
      </c>
      <c r="AS121" s="38">
        <f t="shared" ref="AS121" si="455">SUM(AS104:AS120)</f>
        <v>792</v>
      </c>
      <c r="AT121" s="38">
        <f t="shared" ref="AT121" si="456">SUM(AT104:AT120)</f>
        <v>792</v>
      </c>
      <c r="AU121" s="38">
        <f t="shared" ref="AU121" si="457">SUM(AU104:AU120)</f>
        <v>792</v>
      </c>
      <c r="AV121" s="38">
        <f t="shared" ref="AV121" si="458">SUM(AV104:AV120)</f>
        <v>792</v>
      </c>
      <c r="AW121" s="38">
        <f t="shared" ref="AW121" si="459">SUM(AW104:AW120)</f>
        <v>792</v>
      </c>
      <c r="AX121" s="38">
        <f t="shared" ref="AX121" si="460">SUM(AX104:AX120)</f>
        <v>792</v>
      </c>
      <c r="AY121" s="38">
        <f t="shared" ref="AY121" si="461">SUM(AY104:AY120)</f>
        <v>792</v>
      </c>
      <c r="AZ121" s="38">
        <f t="shared" ref="AZ121" si="462">SUM(AZ104:AZ120)</f>
        <v>792</v>
      </c>
      <c r="BA121" s="38">
        <f t="shared" ref="BA121" si="463">SUM(BA104:BA120)</f>
        <v>792</v>
      </c>
      <c r="BB121" s="38">
        <f t="shared" ref="BB121" si="464">SUM(BB104:BB120)</f>
        <v>792</v>
      </c>
      <c r="BC121" s="38">
        <f t="shared" ref="BC121" si="465">SUM(BC104:BC120)</f>
        <v>792</v>
      </c>
      <c r="BD121" s="39">
        <f t="shared" si="425"/>
        <v>9504</v>
      </c>
      <c r="BE121" s="25"/>
      <c r="BF121" s="56">
        <f t="shared" si="426"/>
        <v>28880</v>
      </c>
    </row>
    <row r="122" spans="1:58" x14ac:dyDescent="0.2">
      <c r="A122" s="24"/>
      <c r="B122" s="28"/>
      <c r="C122" s="28"/>
      <c r="D122" s="28"/>
      <c r="E122" s="28"/>
      <c r="F122" s="28"/>
      <c r="G122" s="28"/>
      <c r="H122" s="28"/>
      <c r="I122" s="28"/>
      <c r="J122" s="28"/>
      <c r="K122" s="28"/>
      <c r="L122" s="28"/>
      <c r="M122" s="28"/>
      <c r="N122" s="25"/>
      <c r="O122" s="25"/>
      <c r="P122" s="28"/>
      <c r="Q122" s="28"/>
      <c r="R122" s="28"/>
      <c r="S122" s="28"/>
      <c r="T122" s="28"/>
      <c r="U122" s="28"/>
      <c r="V122" s="28"/>
      <c r="W122" s="28"/>
      <c r="X122" s="28"/>
      <c r="Y122" s="28"/>
      <c r="Z122" s="28"/>
      <c r="AA122" s="28"/>
      <c r="AB122" s="25"/>
      <c r="AC122" s="25"/>
      <c r="AD122" s="28"/>
      <c r="AE122" s="28"/>
      <c r="AF122" s="28"/>
      <c r="AG122" s="28"/>
      <c r="AH122" s="28"/>
      <c r="AI122" s="28"/>
      <c r="AJ122" s="28"/>
      <c r="AK122" s="28"/>
      <c r="AL122" s="28"/>
      <c r="AM122" s="28"/>
      <c r="AN122" s="28"/>
      <c r="AO122" s="28"/>
      <c r="AP122" s="25"/>
      <c r="AQ122" s="25"/>
      <c r="AR122" s="28"/>
      <c r="AS122" s="28"/>
      <c r="AT122" s="28"/>
      <c r="AU122" s="28"/>
      <c r="AV122" s="28"/>
      <c r="AW122" s="28"/>
      <c r="AX122" s="28"/>
      <c r="AY122" s="28"/>
      <c r="AZ122" s="28"/>
      <c r="BA122" s="28"/>
      <c r="BB122" s="28"/>
      <c r="BC122" s="28"/>
      <c r="BD122" s="25"/>
      <c r="BE122" s="25"/>
      <c r="BF122" s="56"/>
    </row>
    <row r="123" spans="1:58" s="41" customFormat="1" ht="19" x14ac:dyDescent="0.2">
      <c r="A123" s="32" t="s">
        <v>16</v>
      </c>
      <c r="B123" s="33"/>
      <c r="C123" s="33"/>
      <c r="D123" s="33"/>
      <c r="E123" s="33"/>
      <c r="F123" s="33"/>
      <c r="G123" s="33"/>
      <c r="H123" s="33"/>
      <c r="I123" s="33"/>
      <c r="J123" s="33"/>
      <c r="K123" s="33"/>
      <c r="L123" s="33"/>
      <c r="M123" s="33"/>
      <c r="N123" s="33"/>
      <c r="O123" s="40"/>
      <c r="P123" s="33"/>
      <c r="Q123" s="33"/>
      <c r="R123" s="33"/>
      <c r="S123" s="33"/>
      <c r="T123" s="33"/>
      <c r="U123" s="33"/>
      <c r="V123" s="33"/>
      <c r="W123" s="33"/>
      <c r="X123" s="33"/>
      <c r="Y123" s="33"/>
      <c r="Z123" s="33"/>
      <c r="AA123" s="33"/>
      <c r="AB123" s="33"/>
      <c r="AC123" s="40"/>
      <c r="AD123" s="33"/>
      <c r="AE123" s="33"/>
      <c r="AF123" s="33"/>
      <c r="AG123" s="33"/>
      <c r="AH123" s="33"/>
      <c r="AI123" s="33"/>
      <c r="AJ123" s="33"/>
      <c r="AK123" s="33"/>
      <c r="AL123" s="33"/>
      <c r="AM123" s="33"/>
      <c r="AN123" s="33"/>
      <c r="AO123" s="33"/>
      <c r="AP123" s="33"/>
      <c r="AQ123" s="40"/>
      <c r="AR123" s="33"/>
      <c r="AS123" s="33"/>
      <c r="AT123" s="33"/>
      <c r="AU123" s="33"/>
      <c r="AV123" s="33"/>
      <c r="AW123" s="33"/>
      <c r="AX123" s="33"/>
      <c r="AY123" s="33"/>
      <c r="AZ123" s="33"/>
      <c r="BA123" s="33"/>
      <c r="BB123" s="33"/>
      <c r="BC123" s="33"/>
      <c r="BD123" s="33"/>
      <c r="BE123" s="40"/>
      <c r="BF123" s="33"/>
    </row>
    <row r="124" spans="1:58" x14ac:dyDescent="0.2">
      <c r="A124" s="149" t="s">
        <v>46</v>
      </c>
      <c r="B124" s="147"/>
      <c r="C124" s="147"/>
      <c r="D124" s="147"/>
      <c r="E124" s="147"/>
      <c r="F124" s="147"/>
      <c r="G124" s="147"/>
      <c r="H124" s="147"/>
      <c r="I124" s="147"/>
      <c r="J124" s="147"/>
      <c r="K124" s="147"/>
      <c r="L124" s="147"/>
      <c r="M124" s="147"/>
      <c r="N124" s="34">
        <f>SUM(B124:M124)</f>
        <v>0</v>
      </c>
      <c r="O124" s="25"/>
      <c r="P124" s="147"/>
      <c r="Q124" s="147"/>
      <c r="R124" s="147"/>
      <c r="S124" s="147"/>
      <c r="T124" s="147"/>
      <c r="U124" s="147"/>
      <c r="V124" s="147"/>
      <c r="W124" s="147"/>
      <c r="X124" s="147"/>
      <c r="Y124" s="147"/>
      <c r="Z124" s="147"/>
      <c r="AA124" s="147"/>
      <c r="AB124" s="34">
        <f>SUM(P124:AA124)</f>
        <v>0</v>
      </c>
      <c r="AC124" s="25"/>
      <c r="AD124" s="147"/>
      <c r="AE124" s="147"/>
      <c r="AF124" s="147"/>
      <c r="AG124" s="147"/>
      <c r="AH124" s="147"/>
      <c r="AI124" s="147"/>
      <c r="AJ124" s="147"/>
      <c r="AK124" s="147"/>
      <c r="AL124" s="147"/>
      <c r="AM124" s="147"/>
      <c r="AN124" s="147"/>
      <c r="AO124" s="147"/>
      <c r="AP124" s="34">
        <f>SUM(AD124:AO124)</f>
        <v>0</v>
      </c>
      <c r="AQ124" s="25"/>
      <c r="AR124" s="147"/>
      <c r="AS124" s="147"/>
      <c r="AT124" s="147"/>
      <c r="AU124" s="147"/>
      <c r="AV124" s="147"/>
      <c r="AW124" s="147"/>
      <c r="AX124" s="147"/>
      <c r="AY124" s="147"/>
      <c r="AZ124" s="147"/>
      <c r="BA124" s="147"/>
      <c r="BB124" s="147"/>
      <c r="BC124" s="147"/>
      <c r="BD124" s="34">
        <f>SUM(AR124:BC124)</f>
        <v>0</v>
      </c>
      <c r="BE124" s="25"/>
      <c r="BF124" s="56">
        <f t="shared" ref="BF124:BF136" si="466">SUM(N124,AB124,AP124,BD124)</f>
        <v>0</v>
      </c>
    </row>
    <row r="125" spans="1:58" x14ac:dyDescent="0.2">
      <c r="A125" s="149" t="s">
        <v>47</v>
      </c>
      <c r="B125" s="147"/>
      <c r="C125" s="147"/>
      <c r="D125" s="147"/>
      <c r="E125" s="147"/>
      <c r="F125" s="147">
        <f>IF(Assumptions!$D$38=0,"",(Assumptions!$D$38))</f>
        <v>50</v>
      </c>
      <c r="G125" s="147">
        <f>IF(Assumptions!$D$38=0,"",(Assumptions!$D$38))</f>
        <v>50</v>
      </c>
      <c r="H125" s="147">
        <f>IF(Assumptions!$D$38=0,"",(Assumptions!$D$38))</f>
        <v>50</v>
      </c>
      <c r="I125" s="147">
        <f>IF(Assumptions!$D$38=0,"",(Assumptions!$D$38))</f>
        <v>50</v>
      </c>
      <c r="J125" s="147">
        <f>IF(Assumptions!$D$38=0,"",(Assumptions!$D$38))</f>
        <v>50</v>
      </c>
      <c r="K125" s="147">
        <f>IF(Assumptions!$D$38=0,"",(Assumptions!$D$38))</f>
        <v>50</v>
      </c>
      <c r="L125" s="147">
        <f>IF(Assumptions!$D$38=0,"",(Assumptions!$D$38))</f>
        <v>50</v>
      </c>
      <c r="M125" s="147">
        <f>IF(Assumptions!$D$38=0,"",(Assumptions!$D$38))</f>
        <v>50</v>
      </c>
      <c r="N125" s="34">
        <f t="shared" ref="N125:N136" si="467">SUM(B125:M125)</f>
        <v>400</v>
      </c>
      <c r="O125" s="25"/>
      <c r="P125" s="147">
        <f>IF(Assumptions!$D$38=0,"",(Assumptions!$D$38))</f>
        <v>50</v>
      </c>
      <c r="Q125" s="147">
        <f>IF(Assumptions!$D$38=0,"",(Assumptions!$D$38))</f>
        <v>50</v>
      </c>
      <c r="R125" s="147">
        <f>IF(Assumptions!$D$38=0,"",(Assumptions!$D$38))</f>
        <v>50</v>
      </c>
      <c r="S125" s="147">
        <f>IF(Assumptions!$D$38=0,"",(Assumptions!$D$38))</f>
        <v>50</v>
      </c>
      <c r="T125" s="147">
        <f>IF(Assumptions!$D$38=0,"",(Assumptions!$D$38))</f>
        <v>50</v>
      </c>
      <c r="U125" s="147">
        <f>IF(Assumptions!$D$38=0,"",(Assumptions!$D$38))</f>
        <v>50</v>
      </c>
      <c r="V125" s="147">
        <f>IF(Assumptions!$D$38=0,"",(Assumptions!$D$38))</f>
        <v>50</v>
      </c>
      <c r="W125" s="147">
        <f>IF(Assumptions!$D$38=0,"",(Assumptions!$D$38))</f>
        <v>50</v>
      </c>
      <c r="X125" s="147">
        <f>IF(Assumptions!$D$38=0,"",(Assumptions!$D$38))</f>
        <v>50</v>
      </c>
      <c r="Y125" s="147">
        <f>IF(Assumptions!$D$38=0,"",(Assumptions!$D$38))</f>
        <v>50</v>
      </c>
      <c r="Z125" s="147">
        <f>IF(Assumptions!$D$38=0,"",(Assumptions!$D$38))</f>
        <v>50</v>
      </c>
      <c r="AA125" s="147">
        <f>IF(Assumptions!$D$38=0,"",(Assumptions!$D$38))</f>
        <v>50</v>
      </c>
      <c r="AB125" s="34">
        <f t="shared" ref="AB125:AB136" si="468">SUM(P125:AA125)</f>
        <v>600</v>
      </c>
      <c r="AC125" s="25"/>
      <c r="AD125" s="147">
        <f>IF(Assumptions!$D$38=0,"",(Assumptions!$D$38))</f>
        <v>50</v>
      </c>
      <c r="AE125" s="147">
        <f>IF(Assumptions!$D$38=0,"",(Assumptions!$D$38))</f>
        <v>50</v>
      </c>
      <c r="AF125" s="147">
        <f>IF(Assumptions!$D$38=0,"",(Assumptions!$D$38))</f>
        <v>50</v>
      </c>
      <c r="AG125" s="147">
        <f>IF(Assumptions!$D$38=0,"",(Assumptions!$D$38))</f>
        <v>50</v>
      </c>
      <c r="AH125" s="147">
        <f>IF(Assumptions!$D$38=0,"",(Assumptions!$D$38))</f>
        <v>50</v>
      </c>
      <c r="AI125" s="147">
        <f>IF(Assumptions!$D$38=0,"",(Assumptions!$D$38))</f>
        <v>50</v>
      </c>
      <c r="AJ125" s="147">
        <f>IF(Assumptions!$D$38=0,"",(Assumptions!$D$38))</f>
        <v>50</v>
      </c>
      <c r="AK125" s="147">
        <f>IF(Assumptions!$D$38=0,"",(Assumptions!$D$38))</f>
        <v>50</v>
      </c>
      <c r="AL125" s="147">
        <f>IF(Assumptions!$D$38=0,"",(Assumptions!$D$38))</f>
        <v>50</v>
      </c>
      <c r="AM125" s="147">
        <f>IF(Assumptions!$D$38=0,"",(Assumptions!$D$38))</f>
        <v>50</v>
      </c>
      <c r="AN125" s="147">
        <f>IF(Assumptions!$D$38=0,"",(Assumptions!$D$38))</f>
        <v>50</v>
      </c>
      <c r="AO125" s="147">
        <f>IF(Assumptions!$D$38=0,"",(Assumptions!$D$38))</f>
        <v>50</v>
      </c>
      <c r="AP125" s="34">
        <f t="shared" ref="AP125:AP136" si="469">SUM(AD125:AO125)</f>
        <v>600</v>
      </c>
      <c r="AQ125" s="25"/>
      <c r="AR125" s="147">
        <f>IF(Assumptions!$D$38=0,"",(Assumptions!$D$38))</f>
        <v>50</v>
      </c>
      <c r="AS125" s="147">
        <f>IF(Assumptions!$D$38=0,"",(Assumptions!$D$38))</f>
        <v>50</v>
      </c>
      <c r="AT125" s="147">
        <f>IF(Assumptions!$D$38=0,"",(Assumptions!$D$38))</f>
        <v>50</v>
      </c>
      <c r="AU125" s="147">
        <f>IF(Assumptions!$D$38=0,"",(Assumptions!$D$38))</f>
        <v>50</v>
      </c>
      <c r="AV125" s="147">
        <f>IF(Assumptions!$D$38=0,"",(Assumptions!$D$38))</f>
        <v>50</v>
      </c>
      <c r="AW125" s="147">
        <f>IF(Assumptions!$D$38=0,"",(Assumptions!$D$38))</f>
        <v>50</v>
      </c>
      <c r="AX125" s="147">
        <f>IF(Assumptions!$D$38=0,"",(Assumptions!$D$38))</f>
        <v>50</v>
      </c>
      <c r="AY125" s="147">
        <f>IF(Assumptions!$D$38=0,"",(Assumptions!$D$38))</f>
        <v>50</v>
      </c>
      <c r="AZ125" s="147">
        <f>IF(Assumptions!$D$38=0,"",(Assumptions!$D$38))</f>
        <v>50</v>
      </c>
      <c r="BA125" s="147">
        <f>IF(Assumptions!$D$38=0,"",(Assumptions!$D$38))</f>
        <v>50</v>
      </c>
      <c r="BB125" s="147">
        <f>IF(Assumptions!$D$38=0,"",(Assumptions!$D$38))</f>
        <v>50</v>
      </c>
      <c r="BC125" s="147">
        <f>IF(Assumptions!$D$38=0,"",(Assumptions!$D$38))</f>
        <v>50</v>
      </c>
      <c r="BD125" s="34">
        <f t="shared" ref="BD125:BD136" si="470">SUM(AR125:BC125)</f>
        <v>600</v>
      </c>
      <c r="BE125" s="25"/>
      <c r="BF125" s="56">
        <f t="shared" si="466"/>
        <v>2200</v>
      </c>
    </row>
    <row r="126" spans="1:58" x14ac:dyDescent="0.2">
      <c r="A126" s="35" t="s">
        <v>65</v>
      </c>
      <c r="B126" s="90"/>
      <c r="C126" s="90"/>
      <c r="D126" s="90"/>
      <c r="E126" s="90"/>
      <c r="F126" s="90"/>
      <c r="G126" s="90"/>
      <c r="H126" s="90"/>
      <c r="I126" s="90"/>
      <c r="J126" s="90"/>
      <c r="K126" s="90"/>
      <c r="L126" s="90"/>
      <c r="M126" s="90"/>
      <c r="N126" s="34"/>
      <c r="O126" s="25"/>
      <c r="P126" s="90"/>
      <c r="Q126" s="90"/>
      <c r="R126" s="90"/>
      <c r="S126" s="90"/>
      <c r="T126" s="90"/>
      <c r="U126" s="90"/>
      <c r="V126" s="90"/>
      <c r="W126" s="90"/>
      <c r="X126" s="90"/>
      <c r="Y126" s="90"/>
      <c r="Z126" s="90"/>
      <c r="AA126" s="90"/>
      <c r="AB126" s="34"/>
      <c r="AC126" s="25"/>
      <c r="AD126" s="90"/>
      <c r="AE126" s="90"/>
      <c r="AF126" s="90"/>
      <c r="AG126" s="90"/>
      <c r="AH126" s="90"/>
      <c r="AI126" s="90"/>
      <c r="AJ126" s="90"/>
      <c r="AK126" s="90"/>
      <c r="AL126" s="90"/>
      <c r="AM126" s="90"/>
      <c r="AN126" s="90"/>
      <c r="AO126" s="90"/>
      <c r="AP126" s="34"/>
      <c r="AQ126" s="25"/>
      <c r="AR126" s="90"/>
      <c r="AS126" s="90"/>
      <c r="AT126" s="90"/>
      <c r="AU126" s="90"/>
      <c r="AV126" s="90"/>
      <c r="AW126" s="90"/>
      <c r="AX126" s="90"/>
      <c r="AY126" s="90"/>
      <c r="AZ126" s="90"/>
      <c r="BA126" s="90"/>
      <c r="BB126" s="90"/>
      <c r="BC126" s="90"/>
      <c r="BD126" s="34"/>
      <c r="BE126" s="25"/>
      <c r="BF126" s="25"/>
    </row>
    <row r="127" spans="1:58" x14ac:dyDescent="0.2">
      <c r="A127" s="154" t="s">
        <v>71</v>
      </c>
      <c r="B127" s="147" t="str">
        <f>IF(Assumptions!$B$40&lt;C$2,(IF(SUM(SUM(Assumptions!$D$41:$D$42),SUM(Assumptions!$F$41:$F$42))=0,"",(SUM(SUM(Assumptions!$D$41:$D$42),SUM(Assumptions!$F$41:$F$42)/12)))),"")</f>
        <v/>
      </c>
      <c r="C127" s="147" t="str">
        <f>IF(Assumptions!$B$40&lt;D$2,(IF(SUM(SUM(Assumptions!$D$41:$D$42),SUM(Assumptions!$F$41:$F$42))=0,"",(SUM(SUM(Assumptions!$D$41:$D$42),SUM(Assumptions!$F$41:$F$42)/12)))),"")</f>
        <v/>
      </c>
      <c r="D127" s="147" t="str">
        <f>IF(Assumptions!$B$40&lt;E$2,(IF(SUM(SUM(Assumptions!$D$41:$D$42),SUM(Assumptions!$F$41:$F$42))=0,"",(SUM(SUM(Assumptions!$D$41:$D$42),SUM(Assumptions!$F$41:$F$42)/12)))),"")</f>
        <v/>
      </c>
      <c r="E127" s="147" t="str">
        <f>IF(Assumptions!$B$40&lt;F$2,(IF(SUM(SUM(Assumptions!$D$41:$D$42),SUM(Assumptions!$F$41:$F$42))=0,"",(SUM(SUM(Assumptions!$D$41:$D$42),SUM(Assumptions!$F$41:$F$42)/12)))),"")</f>
        <v/>
      </c>
      <c r="F127" s="147">
        <f>IF(Assumptions!$B$40&lt;G$2,(IF(SUM(SUM(Assumptions!$D$41:$D$42),SUM(Assumptions!$F$41:$F$42))=0,"",(SUM(SUM(Assumptions!$D$41:$D$42),SUM(Assumptions!$F$41:$F$42)/12)))),"")</f>
        <v>5416.666666666667</v>
      </c>
      <c r="G127" s="147">
        <f>IF(Assumptions!$B$40&lt;H$2,(IF(SUM(SUM(Assumptions!$D$41:$D$42),SUM(Assumptions!$F$41:$F$42))=0,"",(SUM(SUM(Assumptions!$D$41:$D$42),SUM(Assumptions!$F$41:$F$42)/12)))),"")</f>
        <v>5416.666666666667</v>
      </c>
      <c r="H127" s="147">
        <f>IF(Assumptions!$B$40&lt;I$2,(IF(SUM(SUM(Assumptions!$D$41:$D$42),SUM(Assumptions!$F$41:$F$42))=0,"",(SUM(SUM(Assumptions!$D$41:$D$42),SUM(Assumptions!$F$41:$F$42)/12)))),"")</f>
        <v>5416.666666666667</v>
      </c>
      <c r="I127" s="147">
        <f>IF(Assumptions!$B$40&lt;J$2,(IF(SUM(SUM(Assumptions!$D$41:$D$42),SUM(Assumptions!$F$41:$F$42))=0,"",(SUM(SUM(Assumptions!$D$41:$D$42),SUM(Assumptions!$F$41:$F$42)/12)))),"")</f>
        <v>5416.666666666667</v>
      </c>
      <c r="J127" s="147">
        <f>IF(Assumptions!$B$40&lt;K$2,(IF(SUM(SUM(Assumptions!$D$41:$D$42),SUM(Assumptions!$F$41:$F$42))=0,"",(SUM(SUM(Assumptions!$D$41:$D$42),SUM(Assumptions!$F$41:$F$42)/12)))),"")</f>
        <v>5416.666666666667</v>
      </c>
      <c r="K127" s="147">
        <f>IF(Assumptions!$B$40&lt;L$2,(IF(SUM(SUM(Assumptions!$D$41:$D$42),SUM(Assumptions!$F$41:$F$42))=0,"",(SUM(SUM(Assumptions!$D$41:$D$42),SUM(Assumptions!$F$41:$F$42)/12)))),"")</f>
        <v>5416.666666666667</v>
      </c>
      <c r="L127" s="147">
        <f>IF(Assumptions!$B$40&lt;M$2,(IF(SUM(SUM(Assumptions!$D$41:$D$42),SUM(Assumptions!$F$41:$F$42))=0,"",(SUM(SUM(Assumptions!$D$41:$D$42),SUM(Assumptions!$F$41:$F$42)/12)))),"")</f>
        <v>5416.666666666667</v>
      </c>
      <c r="M127" s="147">
        <f>IF(Assumptions!$B$40&lt;P$2,(IF(SUM(SUM(Assumptions!$D$41:$D$42),SUM(Assumptions!$F$41:$F$42))=0,"",(SUM(SUM(Assumptions!$D$41:$D$42),SUM(Assumptions!$F$41:$F$42)/12)))),"")</f>
        <v>5416.666666666667</v>
      </c>
      <c r="N127" s="34">
        <f t="shared" si="467"/>
        <v>43333.333333333336</v>
      </c>
      <c r="O127" s="25"/>
      <c r="P127" s="147">
        <f>IF(Assumptions!$B$40&lt;Q$2,(IF(SUM(SUM(Assumptions!$D$41:$D$42),SUM(Assumptions!$F$41:$F$42))=0,"",(SUM(SUM(Assumptions!$D$41:$D$42),SUM(Assumptions!$F$41:$F$42)/12)))),"")</f>
        <v>5416.666666666667</v>
      </c>
      <c r="Q127" s="147">
        <f>IF(Assumptions!$B$40&lt;R$2,(IF(SUM(SUM(Assumptions!$D$41:$D$42),SUM(Assumptions!$F$41:$F$42))=0,"",(SUM(SUM(Assumptions!$D$41:$D$42),SUM(Assumptions!$F$41:$F$42)/12)))),"")</f>
        <v>5416.666666666667</v>
      </c>
      <c r="R127" s="147">
        <f>IF(Assumptions!$B$40&lt;S$2,(IF(SUM(SUM(Assumptions!$D$41:$D$42),SUM(Assumptions!$F$41:$F$42))=0,"",(SUM(SUM(Assumptions!$D$41:$D$42),SUM(Assumptions!$F$41:$F$42)/12)))),"")</f>
        <v>5416.666666666667</v>
      </c>
      <c r="S127" s="147">
        <f>IF(Assumptions!$B$40&lt;T$2,(IF(SUM(SUM(Assumptions!$D$41:$D$42),SUM(Assumptions!$F$41:$F$42))=0,"",(SUM(SUM(Assumptions!$D$41:$D$42),SUM(Assumptions!$F$41:$F$42)/12)))),"")</f>
        <v>5416.666666666667</v>
      </c>
      <c r="T127" s="147">
        <f>IF(Assumptions!$B$40&lt;U$2,(IF(SUM(SUM(Assumptions!$D$41:$D$42),SUM(Assumptions!$F$41:$F$42))=0,"",(SUM(SUM(Assumptions!$D$41:$D$42),SUM(Assumptions!$F$41:$F$42)/12)))),"")</f>
        <v>5416.666666666667</v>
      </c>
      <c r="U127" s="147">
        <f>IF(Assumptions!$B$40&lt;V$2,(IF(SUM(SUM(Assumptions!$D$41:$D$42),SUM(Assumptions!$F$41:$F$42))=0,"",(SUM(SUM(Assumptions!$D$41:$D$42),SUM(Assumptions!$F$41:$F$42)/12)))),"")</f>
        <v>5416.666666666667</v>
      </c>
      <c r="V127" s="147">
        <f>IF(Assumptions!$B$40&lt;W$2,(IF(SUM(SUM(Assumptions!$D$41:$D$42),SUM(Assumptions!$F$41:$F$42))=0,"",(SUM(SUM(Assumptions!$D$41:$D$42),SUM(Assumptions!$F$41:$F$42)/12)))),"")</f>
        <v>5416.666666666667</v>
      </c>
      <c r="W127" s="147">
        <f>IF(Assumptions!$B$40&lt;X$2,(IF(SUM(SUM(Assumptions!$D$41:$D$42),SUM(Assumptions!$F$41:$F$42))=0,"",(SUM(SUM(Assumptions!$D$41:$D$42),SUM(Assumptions!$F$41:$F$42)/12)))),"")</f>
        <v>5416.666666666667</v>
      </c>
      <c r="X127" s="147">
        <f>IF(Assumptions!$B$40&lt;Y$2,(IF(SUM(SUM(Assumptions!$D$41:$D$42),SUM(Assumptions!$F$41:$F$42))=0,"",(SUM(SUM(Assumptions!$D$41:$D$42),SUM(Assumptions!$F$41:$F$42)/12)))),"")</f>
        <v>5416.666666666667</v>
      </c>
      <c r="Y127" s="147">
        <f>IF(Assumptions!$B$40&lt;Z$2,(IF(SUM(SUM(Assumptions!$D$41:$D$42),SUM(Assumptions!$F$41:$F$42))=0,"",(SUM(SUM(Assumptions!$D$41:$D$42),SUM(Assumptions!$F$41:$F$42)/12)))),"")</f>
        <v>5416.666666666667</v>
      </c>
      <c r="Z127" s="147">
        <f>IF(Assumptions!$B$40&lt;AA$2,(IF(SUM(SUM(Assumptions!$D$41:$D$42),SUM(Assumptions!$F$41:$F$42))=0,"",(SUM(SUM(Assumptions!$D$41:$D$42),SUM(Assumptions!$F$41:$F$42)/12)))),"")</f>
        <v>5416.666666666667</v>
      </c>
      <c r="AA127" s="147">
        <f>IF(Assumptions!$B$40&lt;AD$2,(IF(SUM(SUM(Assumptions!$D$41:$D$42),SUM(Assumptions!$F$41:$F$42))=0,"",(SUM(SUM(Assumptions!$D$41:$D$42),SUM(Assumptions!$F$41:$F$42)/12)))),"")</f>
        <v>5416.666666666667</v>
      </c>
      <c r="AB127" s="34">
        <f t="shared" si="468"/>
        <v>64999.999999999993</v>
      </c>
      <c r="AC127" s="25"/>
      <c r="AD127" s="147">
        <f>IF(Assumptions!$B$40&lt;AE$2,(IF(SUM(SUM(Assumptions!$D$41:$D$42),SUM(Assumptions!$F$41:$F$42))=0,"",(SUM(SUM(Assumptions!$D$41:$D$42),SUM(Assumptions!$F$41:$F$42)/12)))),"")</f>
        <v>5416.666666666667</v>
      </c>
      <c r="AE127" s="147">
        <f>IF(Assumptions!$B$40&lt;AF$2,(IF(SUM(SUM(Assumptions!$D$41:$D$42),SUM(Assumptions!$F$41:$F$42))=0,"",(SUM(SUM(Assumptions!$D$41:$D$42),SUM(Assumptions!$F$41:$F$42)/12)))),"")</f>
        <v>5416.666666666667</v>
      </c>
      <c r="AF127" s="147">
        <f>IF(Assumptions!$B$40&lt;AG$2,(IF(SUM(SUM(Assumptions!$D$41:$D$42),SUM(Assumptions!$F$41:$F$42))=0,"",(SUM(SUM(Assumptions!$D$41:$D$42),SUM(Assumptions!$F$41:$F$42)/12)))),"")</f>
        <v>5416.666666666667</v>
      </c>
      <c r="AG127" s="147">
        <f>IF(Assumptions!$B$40&lt;AH$2,(IF(SUM(SUM(Assumptions!$D$41:$D$42),SUM(Assumptions!$F$41:$F$42))=0,"",(SUM(SUM(Assumptions!$D$41:$D$42),SUM(Assumptions!$F$41:$F$42)/12)))),"")</f>
        <v>5416.666666666667</v>
      </c>
      <c r="AH127" s="147">
        <f>IF(Assumptions!$B$40&lt;AI$2,(IF(SUM(SUM(Assumptions!$D$41:$D$42),SUM(Assumptions!$F$41:$F$42))=0,"",(SUM(SUM(Assumptions!$D$41:$D$42),SUM(Assumptions!$F$41:$F$42)/12)))),"")</f>
        <v>5416.666666666667</v>
      </c>
      <c r="AI127" s="147">
        <f>IF(Assumptions!$B$40&lt;AJ$2,(IF(SUM(SUM(Assumptions!$D$41:$D$42),SUM(Assumptions!$F$41:$F$42))=0,"",(SUM(SUM(Assumptions!$D$41:$D$42),SUM(Assumptions!$F$41:$F$42)/12)))),"")</f>
        <v>5416.666666666667</v>
      </c>
      <c r="AJ127" s="147">
        <f>IF(Assumptions!$B$40&lt;AK$2,(IF(SUM(SUM(Assumptions!$D$41:$D$42),SUM(Assumptions!$F$41:$F$42))=0,"",(SUM(SUM(Assumptions!$D$41:$D$42),SUM(Assumptions!$F$41:$F$42)/12)))),"")</f>
        <v>5416.666666666667</v>
      </c>
      <c r="AK127" s="147">
        <f>IF(Assumptions!$B$40&lt;AL$2,(IF(SUM(SUM(Assumptions!$D$41:$D$42),SUM(Assumptions!$F$41:$F$42))=0,"",(SUM(SUM(Assumptions!$D$41:$D$42),SUM(Assumptions!$F$41:$F$42)/12)))),"")</f>
        <v>5416.666666666667</v>
      </c>
      <c r="AL127" s="147">
        <f>IF(Assumptions!$B$40&lt;AM$2,(IF(SUM(SUM(Assumptions!$D$41:$D$42),SUM(Assumptions!$F$41:$F$42))=0,"",(SUM(SUM(Assumptions!$D$41:$D$42),SUM(Assumptions!$F$41:$F$42)/12)))),"")</f>
        <v>5416.666666666667</v>
      </c>
      <c r="AM127" s="147">
        <f>IF(Assumptions!$B$40&lt;AN$2,(IF(SUM(SUM(Assumptions!$D$41:$D$42),SUM(Assumptions!$F$41:$F$42))=0,"",(SUM(SUM(Assumptions!$D$41:$D$42),SUM(Assumptions!$F$41:$F$42)/12)))),"")</f>
        <v>5416.666666666667</v>
      </c>
      <c r="AN127" s="147">
        <f>IF(Assumptions!$B$40&lt;AO$2,(IF(SUM(SUM(Assumptions!$D$41:$D$42),SUM(Assumptions!$F$41:$F$42))=0,"",(SUM(SUM(Assumptions!$D$41:$D$42),SUM(Assumptions!$F$41:$F$42)/12)))),"")</f>
        <v>5416.666666666667</v>
      </c>
      <c r="AO127" s="147">
        <f>IF(Assumptions!$B$40&lt;AR$2,(IF(SUM(SUM(Assumptions!$D$41:$D$42),SUM(Assumptions!$F$41:$F$42))=0,"",(SUM(SUM(Assumptions!$D$41:$D$42),SUM(Assumptions!$F$41:$F$42)/12)))),"")</f>
        <v>5416.666666666667</v>
      </c>
      <c r="AP127" s="34">
        <f t="shared" si="469"/>
        <v>64999.999999999993</v>
      </c>
      <c r="AQ127" s="25"/>
      <c r="AR127" s="147">
        <f>IF(Assumptions!$B$40&lt;AS$2,(IF(SUM(SUM(Assumptions!$D$41:$D$42),SUM(Assumptions!$F$41:$F$42))=0,"",(SUM(SUM(Assumptions!$D$41:$D$42),SUM(Assumptions!$F$41:$F$42)/12)))),"")</f>
        <v>5416.666666666667</v>
      </c>
      <c r="AS127" s="147">
        <f>IF(Assumptions!$B$40&lt;AT$2,(IF(SUM(SUM(Assumptions!$D$41:$D$42),SUM(Assumptions!$F$41:$F$42))=0,"",(SUM(SUM(Assumptions!$D$41:$D$42),SUM(Assumptions!$F$41:$F$42)/12)))),"")</f>
        <v>5416.666666666667</v>
      </c>
      <c r="AT127" s="147">
        <f>IF(Assumptions!$B$40&lt;AU$2,(IF(SUM(SUM(Assumptions!$D$41:$D$42),SUM(Assumptions!$F$41:$F$42))=0,"",(SUM(SUM(Assumptions!$D$41:$D$42),SUM(Assumptions!$F$41:$F$42)/12)))),"")</f>
        <v>5416.666666666667</v>
      </c>
      <c r="AU127" s="147">
        <f>IF(Assumptions!$B$40&lt;AV$2,(IF(SUM(SUM(Assumptions!$D$41:$D$42),SUM(Assumptions!$F$41:$F$42))=0,"",(SUM(SUM(Assumptions!$D$41:$D$42),SUM(Assumptions!$F$41:$F$42)/12)))),"")</f>
        <v>5416.666666666667</v>
      </c>
      <c r="AV127" s="147">
        <f>IF(Assumptions!$B$40&lt;AW$2,(IF(SUM(SUM(Assumptions!$D$41:$D$42),SUM(Assumptions!$F$41:$F$42))=0,"",(SUM(SUM(Assumptions!$D$41:$D$42),SUM(Assumptions!$F$41:$F$42)/12)))),"")</f>
        <v>5416.666666666667</v>
      </c>
      <c r="AW127" s="147">
        <f>IF(Assumptions!$B$40&lt;AX$2,(IF(SUM(SUM(Assumptions!$D$41:$D$42),SUM(Assumptions!$F$41:$F$42))=0,"",(SUM(SUM(Assumptions!$D$41:$D$42),SUM(Assumptions!$F$41:$F$42)/12)))),"")</f>
        <v>5416.666666666667</v>
      </c>
      <c r="AX127" s="147">
        <f>IF(Assumptions!$B$40&lt;AY$2,(IF(SUM(SUM(Assumptions!$D$41:$D$42),SUM(Assumptions!$F$41:$F$42))=0,"",(SUM(SUM(Assumptions!$D$41:$D$42),SUM(Assumptions!$F$41:$F$42)/12)))),"")</f>
        <v>5416.666666666667</v>
      </c>
      <c r="AY127" s="147">
        <f>IF(Assumptions!$B$40&lt;AZ$2,(IF(SUM(SUM(Assumptions!$D$41:$D$42),SUM(Assumptions!$F$41:$F$42))=0,"",(SUM(SUM(Assumptions!$D$41:$D$42),SUM(Assumptions!$F$41:$F$42)/12)))),"")</f>
        <v>5416.666666666667</v>
      </c>
      <c r="AZ127" s="147">
        <f>IF(Assumptions!$B$40&lt;BA$2,(IF(SUM(SUM(Assumptions!$D$41:$D$42),SUM(Assumptions!$F$41:$F$42))=0,"",(SUM(SUM(Assumptions!$D$41:$D$42),SUM(Assumptions!$F$41:$F$42)/12)))),"")</f>
        <v>5416.666666666667</v>
      </c>
      <c r="BA127" s="147">
        <f>IF(Assumptions!$B$40&lt;BB$2,(IF(SUM(SUM(Assumptions!$D$41:$D$42),SUM(Assumptions!$F$41:$F$42))=0,"",(SUM(SUM(Assumptions!$D$41:$D$42),SUM(Assumptions!$F$41:$F$42)/12)))),"")</f>
        <v>5416.666666666667</v>
      </c>
      <c r="BB127" s="147">
        <f>IF(Assumptions!$B$40&lt;BC$2,(IF(SUM(SUM(Assumptions!$D$41:$D$42),SUM(Assumptions!$F$41:$F$42))=0,"",(SUM(SUM(Assumptions!$D$41:$D$42),SUM(Assumptions!$F$41:$F$42)/12)))),"")</f>
        <v>5416.666666666667</v>
      </c>
      <c r="BC127" s="147">
        <f>IF(Assumptions!$B$40&lt;BC$2+30,(IF(SUM(SUM(Assumptions!$D$41:$D$42),SUM(Assumptions!$F$41:$F$42))=0,"",(SUM(SUM(Assumptions!$D$41:$D$42),SUM(Assumptions!$F$41:$F$42)/12)))),"")</f>
        <v>5416.666666666667</v>
      </c>
      <c r="BD127" s="34">
        <f t="shared" si="470"/>
        <v>64999.999999999993</v>
      </c>
      <c r="BE127" s="25"/>
      <c r="BF127" s="56">
        <f t="shared" si="466"/>
        <v>238333.33333333331</v>
      </c>
    </row>
    <row r="128" spans="1:58" x14ac:dyDescent="0.2">
      <c r="A128" s="154" t="s">
        <v>72</v>
      </c>
      <c r="B128" s="147" t="str">
        <f>IF(Assumptions!$B$45&lt;C$2,(IF(SUM(SUM(Assumptions!$D$46:$D$47),SUM(Assumptions!$F$46:$F$47))=0,"",(SUM(SUM(Assumptions!$D$46:$D$47),SUM(Assumptions!$F$46:$F$47)/12)))),"")</f>
        <v/>
      </c>
      <c r="C128" s="147" t="str">
        <f>IF(Assumptions!$B$45&lt;D$2,(IF(SUM(SUM(Assumptions!$D$46:$D$47),SUM(Assumptions!$F$46:$F$47))=0,"",(SUM(SUM(Assumptions!$D$46:$D$47),SUM(Assumptions!$F$46:$F$47)/12)))),"")</f>
        <v/>
      </c>
      <c r="D128" s="147" t="str">
        <f>IF(Assumptions!$B$45&lt;E$2,(IF(SUM(SUM(Assumptions!$D$46:$D$47),SUM(Assumptions!$F$46:$F$47))=0,"",(SUM(SUM(Assumptions!$D$46:$D$47),SUM(Assumptions!$F$46:$F$47)/12)))),"")</f>
        <v/>
      </c>
      <c r="E128" s="147" t="str">
        <f>IF(Assumptions!$B$45&lt;F$2,(IF(SUM(SUM(Assumptions!$D$46:$D$47),SUM(Assumptions!$F$46:$F$47))=0,"",(SUM(SUM(Assumptions!$D$46:$D$47),SUM(Assumptions!$F$46:$F$47)/12)))),"")</f>
        <v/>
      </c>
      <c r="F128" s="147" t="str">
        <f>IF(Assumptions!$B$45&lt;G$2,(IF(SUM(SUM(Assumptions!$D$46:$D$47),SUM(Assumptions!$F$46:$F$47))=0,"",(SUM(SUM(Assumptions!$D$46:$D$47),SUM(Assumptions!$F$46:$F$47)/12)))),"")</f>
        <v/>
      </c>
      <c r="G128" s="147" t="str">
        <f>IF(Assumptions!$B$45&lt;H$2,(IF(SUM(SUM(Assumptions!$D$46:$D$47),SUM(Assumptions!$F$46:$F$47))=0,"",(SUM(SUM(Assumptions!$D$46:$D$47),SUM(Assumptions!$F$46:$F$47)/12)))),"")</f>
        <v/>
      </c>
      <c r="H128" s="147" t="str">
        <f>IF(Assumptions!$B$45&lt;I$2,(IF(SUM(SUM(Assumptions!$D$46:$D$47),SUM(Assumptions!$F$46:$F$47))=0,"",(SUM(SUM(Assumptions!$D$46:$D$47),SUM(Assumptions!$F$46:$F$47)/12)))),"")</f>
        <v/>
      </c>
      <c r="I128" s="147">
        <f>IF(Assumptions!$B$45&lt;J$2,(IF(SUM(SUM(Assumptions!$D$46:$D$47),SUM(Assumptions!$F$46:$F$47))=0,"",(SUM(SUM(Assumptions!$D$46:$D$47),SUM(Assumptions!$F$46:$F$47)/12)))),"")</f>
        <v>2500</v>
      </c>
      <c r="J128" s="147">
        <f>IF(Assumptions!$B$45&lt;K$2,(IF(SUM(SUM(Assumptions!$D$46:$D$47),SUM(Assumptions!$F$46:$F$47))=0,"",(SUM(SUM(Assumptions!$D$46:$D$47),SUM(Assumptions!$F$46:$F$47)/12)))),"")</f>
        <v>2500</v>
      </c>
      <c r="K128" s="147">
        <f>IF(Assumptions!$B$45&lt;L$2,(IF(SUM(SUM(Assumptions!$D$46:$D$47),SUM(Assumptions!$F$46:$F$47))=0,"",(SUM(SUM(Assumptions!$D$46:$D$47),SUM(Assumptions!$F$46:$F$47)/12)))),"")</f>
        <v>2500</v>
      </c>
      <c r="L128" s="147">
        <f>IF(Assumptions!$B$45&lt;M$2,(IF(SUM(SUM(Assumptions!$D$46:$D$47),SUM(Assumptions!$F$46:$F$47))=0,"",(SUM(SUM(Assumptions!$D$46:$D$47),SUM(Assumptions!$F$46:$F$47)/12)))),"")</f>
        <v>2500</v>
      </c>
      <c r="M128" s="147">
        <f>IF(Assumptions!$B$45&lt;P$2,(IF(SUM(SUM(Assumptions!$D$46:$D$47),SUM(Assumptions!$F$46:$F$47))=0,"",(SUM(SUM(Assumptions!$D$46:$D$47),SUM(Assumptions!$F$46:$F$47)/12)))),"")</f>
        <v>2500</v>
      </c>
      <c r="N128" s="34">
        <f t="shared" si="467"/>
        <v>12500</v>
      </c>
      <c r="O128" s="25"/>
      <c r="P128" s="147">
        <f>IF(Assumptions!$B$45&lt;Q$2,(IF(SUM(SUM(Assumptions!$D$46:$D$47),SUM(Assumptions!$F$46:$F$47))=0,"",(SUM(SUM(Assumptions!$D$46:$D$47),SUM(Assumptions!$F$46:$F$47)/12)))),"")</f>
        <v>2500</v>
      </c>
      <c r="Q128" s="147">
        <f>IF(Assumptions!$B$45&lt;R$2,(IF(SUM(SUM(Assumptions!$D$46:$D$47),SUM(Assumptions!$F$46:$F$47))=0,"",(SUM(SUM(Assumptions!$D$46:$D$47),SUM(Assumptions!$F$46:$F$47)/12)))),"")</f>
        <v>2500</v>
      </c>
      <c r="R128" s="147">
        <f>IF(Assumptions!$B$45&lt;S$2,(IF(SUM(SUM(Assumptions!$D$46:$D$47),SUM(Assumptions!$F$46:$F$47))=0,"",(SUM(SUM(Assumptions!$D$46:$D$47),SUM(Assumptions!$F$46:$F$47)/12)))),"")</f>
        <v>2500</v>
      </c>
      <c r="S128" s="147">
        <f>IF(Assumptions!$B$45&lt;T$2,(IF(SUM(SUM(Assumptions!$D$46:$D$47),SUM(Assumptions!$F$46:$F$47))=0,"",(SUM(SUM(Assumptions!$D$46:$D$47),SUM(Assumptions!$F$46:$F$47)/12)))),"")</f>
        <v>2500</v>
      </c>
      <c r="T128" s="147">
        <f>IF(Assumptions!$B$45&lt;U$2,(IF(SUM(SUM(Assumptions!$D$46:$D$47),SUM(Assumptions!$F$46:$F$47))=0,"",(SUM(SUM(Assumptions!$D$46:$D$47),SUM(Assumptions!$F$46:$F$47)/12)))),"")</f>
        <v>2500</v>
      </c>
      <c r="U128" s="147">
        <f>IF(Assumptions!$B$45&lt;V$2,(IF(SUM(SUM(Assumptions!$D$46:$D$47),SUM(Assumptions!$F$46:$F$47))=0,"",(SUM(SUM(Assumptions!$D$46:$D$47),SUM(Assumptions!$F$46:$F$47)/12)))),"")</f>
        <v>2500</v>
      </c>
      <c r="V128" s="147">
        <f>IF(Assumptions!$B$45&lt;W$2,(IF(SUM(SUM(Assumptions!$D$46:$D$47),SUM(Assumptions!$F$46:$F$47))=0,"",(SUM(SUM(Assumptions!$D$46:$D$47),SUM(Assumptions!$F$46:$F$47)/12)))),"")</f>
        <v>2500</v>
      </c>
      <c r="W128" s="147">
        <f>IF(Assumptions!$B$45&lt;X$2,(IF(SUM(SUM(Assumptions!$D$46:$D$47),SUM(Assumptions!$F$46:$F$47))=0,"",(SUM(SUM(Assumptions!$D$46:$D$47),SUM(Assumptions!$F$46:$F$47)/12)))),"")</f>
        <v>2500</v>
      </c>
      <c r="X128" s="147">
        <f>IF(Assumptions!$B$45&lt;Y$2,(IF(SUM(SUM(Assumptions!$D$46:$D$47),SUM(Assumptions!$F$46:$F$47))=0,"",(SUM(SUM(Assumptions!$D$46:$D$47),SUM(Assumptions!$F$46:$F$47)/12)))),"")</f>
        <v>2500</v>
      </c>
      <c r="Y128" s="147">
        <f>IF(Assumptions!$B$45&lt;Z$2,(IF(SUM(SUM(Assumptions!$D$46:$D$47),SUM(Assumptions!$F$46:$F$47))=0,"",(SUM(SUM(Assumptions!$D$46:$D$47),SUM(Assumptions!$F$46:$F$47)/12)))),"")</f>
        <v>2500</v>
      </c>
      <c r="Z128" s="147">
        <f>IF(Assumptions!$B$45&lt;AA$2,(IF(SUM(SUM(Assumptions!$D$46:$D$47),SUM(Assumptions!$F$46:$F$47))=0,"",(SUM(SUM(Assumptions!$D$46:$D$47),SUM(Assumptions!$F$46:$F$47)/12)))),"")</f>
        <v>2500</v>
      </c>
      <c r="AA128" s="147">
        <f>IF(Assumptions!$B$45&lt;AD$2,(IF(SUM(SUM(Assumptions!$D$46:$D$47),SUM(Assumptions!$F$46:$F$47))=0,"",(SUM(SUM(Assumptions!$D$46:$D$47),SUM(Assumptions!$F$46:$F$47)/12)))),"")</f>
        <v>2500</v>
      </c>
      <c r="AB128" s="34">
        <f t="shared" si="468"/>
        <v>30000</v>
      </c>
      <c r="AC128" s="25"/>
      <c r="AD128" s="147">
        <f>IF(Assumptions!$B$45&lt;AE$2,(IF(SUM(SUM(Assumptions!$D$46:$D$47),SUM(Assumptions!$F$46:$F$47))=0,"",(SUM(SUM(Assumptions!$D$46:$D$47),SUM(Assumptions!$F$46:$F$47)/12)))),"")</f>
        <v>2500</v>
      </c>
      <c r="AE128" s="147">
        <f>IF(Assumptions!$B$45&lt;AF$2,(IF(SUM(SUM(Assumptions!$D$46:$D$47),SUM(Assumptions!$F$46:$F$47))=0,"",(SUM(SUM(Assumptions!$D$46:$D$47),SUM(Assumptions!$F$46:$F$47)/12)))),"")</f>
        <v>2500</v>
      </c>
      <c r="AF128" s="147">
        <f>IF(Assumptions!$B$45&lt;AG$2,(IF(SUM(SUM(Assumptions!$D$46:$D$47),SUM(Assumptions!$F$46:$F$47))=0,"",(SUM(SUM(Assumptions!$D$46:$D$47),SUM(Assumptions!$F$46:$F$47)/12)))),"")</f>
        <v>2500</v>
      </c>
      <c r="AG128" s="147">
        <f>IF(Assumptions!$B$45&lt;AH$2,(IF(SUM(SUM(Assumptions!$D$46:$D$47),SUM(Assumptions!$F$46:$F$47))=0,"",(SUM(SUM(Assumptions!$D$46:$D$47),SUM(Assumptions!$F$46:$F$47)/12)))),"")</f>
        <v>2500</v>
      </c>
      <c r="AH128" s="147">
        <f>IF(Assumptions!$B$45&lt;AI$2,(IF(SUM(SUM(Assumptions!$D$46:$D$47),SUM(Assumptions!$F$46:$F$47))=0,"",(SUM(SUM(Assumptions!$D$46:$D$47),SUM(Assumptions!$F$46:$F$47)/12)))),"")</f>
        <v>2500</v>
      </c>
      <c r="AI128" s="147">
        <f>IF(Assumptions!$B$45&lt;AJ$2,(IF(SUM(SUM(Assumptions!$D$46:$D$47),SUM(Assumptions!$F$46:$F$47))=0,"",(SUM(SUM(Assumptions!$D$46:$D$47),SUM(Assumptions!$F$46:$F$47)/12)))),"")</f>
        <v>2500</v>
      </c>
      <c r="AJ128" s="147">
        <f>IF(Assumptions!$B$45&lt;AK$2,(IF(SUM(SUM(Assumptions!$D$46:$D$47),SUM(Assumptions!$F$46:$F$47))=0,"",(SUM(SUM(Assumptions!$D$46:$D$47),SUM(Assumptions!$F$46:$F$47)/12)))),"")</f>
        <v>2500</v>
      </c>
      <c r="AK128" s="147">
        <f>IF(Assumptions!$B$45&lt;AL$2,(IF(SUM(SUM(Assumptions!$D$46:$D$47),SUM(Assumptions!$F$46:$F$47))=0,"",(SUM(SUM(Assumptions!$D$46:$D$47),SUM(Assumptions!$F$46:$F$47)/12)))),"")</f>
        <v>2500</v>
      </c>
      <c r="AL128" s="147">
        <f>IF(Assumptions!$B$45&lt;AM$2,(IF(SUM(SUM(Assumptions!$D$46:$D$47),SUM(Assumptions!$F$46:$F$47))=0,"",(SUM(SUM(Assumptions!$D$46:$D$47),SUM(Assumptions!$F$46:$F$47)/12)))),"")</f>
        <v>2500</v>
      </c>
      <c r="AM128" s="147">
        <f>IF(Assumptions!$B$45&lt;AN$2,(IF(SUM(SUM(Assumptions!$D$46:$D$47),SUM(Assumptions!$F$46:$F$47))=0,"",(SUM(SUM(Assumptions!$D$46:$D$47),SUM(Assumptions!$F$46:$F$47)/12)))),"")</f>
        <v>2500</v>
      </c>
      <c r="AN128" s="147">
        <f>IF(Assumptions!$B$45&lt;AO$2,(IF(SUM(SUM(Assumptions!$D$46:$D$47),SUM(Assumptions!$F$46:$F$47))=0,"",(SUM(SUM(Assumptions!$D$46:$D$47),SUM(Assumptions!$F$46:$F$47)/12)))),"")</f>
        <v>2500</v>
      </c>
      <c r="AO128" s="147">
        <f>IF(Assumptions!$B$45&lt;AR$2,(IF(SUM(SUM(Assumptions!$D$46:$D$47),SUM(Assumptions!$F$46:$F$47))=0,"",(SUM(SUM(Assumptions!$D$46:$D$47),SUM(Assumptions!$F$46:$F$47)/12)))),"")</f>
        <v>2500</v>
      </c>
      <c r="AP128" s="34">
        <f t="shared" si="469"/>
        <v>30000</v>
      </c>
      <c r="AQ128" s="25"/>
      <c r="AR128" s="147">
        <f>IF(Assumptions!$B$45&lt;AS$2,(IF(SUM(SUM(Assumptions!$D$46:$D$47),SUM(Assumptions!$F$46:$F$47))=0,"",(SUM(SUM(Assumptions!$D$46:$D$47),SUM(Assumptions!$F$46:$F$47)/12)))),"")</f>
        <v>2500</v>
      </c>
      <c r="AS128" s="147">
        <f>IF(Assumptions!$B$45&lt;AT$2,(IF(SUM(SUM(Assumptions!$D$46:$D$47),SUM(Assumptions!$F$46:$F$47))=0,"",(SUM(SUM(Assumptions!$D$46:$D$47),SUM(Assumptions!$F$46:$F$47)/12)))),"")</f>
        <v>2500</v>
      </c>
      <c r="AT128" s="147">
        <f>IF(Assumptions!$B$45&lt;AU$2,(IF(SUM(SUM(Assumptions!$D$46:$D$47),SUM(Assumptions!$F$46:$F$47))=0,"",(SUM(SUM(Assumptions!$D$46:$D$47),SUM(Assumptions!$F$46:$F$47)/12)))),"")</f>
        <v>2500</v>
      </c>
      <c r="AU128" s="147">
        <f>IF(Assumptions!$B$45&lt;AV$2,(IF(SUM(SUM(Assumptions!$D$46:$D$47),SUM(Assumptions!$F$46:$F$47))=0,"",(SUM(SUM(Assumptions!$D$46:$D$47),SUM(Assumptions!$F$46:$F$47)/12)))),"")</f>
        <v>2500</v>
      </c>
      <c r="AV128" s="147">
        <f>IF(Assumptions!$B$45&lt;AW$2,(IF(SUM(SUM(Assumptions!$D$46:$D$47),SUM(Assumptions!$F$46:$F$47))=0,"",(SUM(SUM(Assumptions!$D$46:$D$47),SUM(Assumptions!$F$46:$F$47)/12)))),"")</f>
        <v>2500</v>
      </c>
      <c r="AW128" s="147">
        <f>IF(Assumptions!$B$45&lt;AX$2,(IF(SUM(SUM(Assumptions!$D$46:$D$47),SUM(Assumptions!$F$46:$F$47))=0,"",(SUM(SUM(Assumptions!$D$46:$D$47),SUM(Assumptions!$F$46:$F$47)/12)))),"")</f>
        <v>2500</v>
      </c>
      <c r="AX128" s="147">
        <f>IF(Assumptions!$B$45&lt;AY$2,(IF(SUM(SUM(Assumptions!$D$46:$D$47),SUM(Assumptions!$F$46:$F$47))=0,"",(SUM(SUM(Assumptions!$D$46:$D$47),SUM(Assumptions!$F$46:$F$47)/12)))),"")</f>
        <v>2500</v>
      </c>
      <c r="AY128" s="147">
        <f>IF(Assumptions!$B$45&lt;AZ$2,(IF(SUM(SUM(Assumptions!$D$46:$D$47),SUM(Assumptions!$F$46:$F$47))=0,"",(SUM(SUM(Assumptions!$D$46:$D$47),SUM(Assumptions!$F$46:$F$47)/12)))),"")</f>
        <v>2500</v>
      </c>
      <c r="AZ128" s="147">
        <f>IF(Assumptions!$B$45&lt;BA$2,(IF(SUM(SUM(Assumptions!$D$46:$D$47),SUM(Assumptions!$F$46:$F$47))=0,"",(SUM(SUM(Assumptions!$D$46:$D$47),SUM(Assumptions!$F$46:$F$47)/12)))),"")</f>
        <v>2500</v>
      </c>
      <c r="BA128" s="147">
        <f>IF(Assumptions!$B$45&lt;BB$2,(IF(SUM(SUM(Assumptions!$D$46:$D$47),SUM(Assumptions!$F$46:$F$47))=0,"",(SUM(SUM(Assumptions!$D$46:$D$47),SUM(Assumptions!$F$46:$F$47)/12)))),"")</f>
        <v>2500</v>
      </c>
      <c r="BB128" s="147">
        <f>IF(Assumptions!$B$45&lt;BC$2,(IF(SUM(SUM(Assumptions!$D$46:$D$47),SUM(Assumptions!$F$46:$F$47))=0,"",(SUM(SUM(Assumptions!$D$46:$D$47),SUM(Assumptions!$F$46:$F$47)/12)))),"")</f>
        <v>2500</v>
      </c>
      <c r="BC128" s="147">
        <f>IF(Assumptions!$B$45&lt;BC$2+30,(IF(SUM(SUM(Assumptions!$D$46:$D$47),SUM(Assumptions!$F$46:$F$47))=0,"",(SUM(SUM(Assumptions!$D$46:$D$47),SUM(Assumptions!$F$46:$F$47)/12)))),"")</f>
        <v>2500</v>
      </c>
      <c r="BD128" s="34">
        <f t="shared" si="470"/>
        <v>30000</v>
      </c>
      <c r="BE128" s="25"/>
      <c r="BF128" s="56">
        <f t="shared" si="466"/>
        <v>102500</v>
      </c>
    </row>
    <row r="129" spans="1:58" x14ac:dyDescent="0.2">
      <c r="A129" s="154" t="s">
        <v>73</v>
      </c>
      <c r="B129" s="147" t="str">
        <f>IF(Assumptions!$B$50&lt;C$2,(IF(SUM(SUM(Assumptions!$D$51:$D$52),SUM(Assumptions!$F$51:$F$52))=0,"",(SUM(SUM(Assumptions!$D$51:$D$52),SUM(Assumptions!$F$51:$F$52)/12)))),"")</f>
        <v/>
      </c>
      <c r="C129" s="147" t="str">
        <f>IF(Assumptions!$B$50&lt;D$2,(IF(SUM(SUM(Assumptions!$D$51:$D$52),SUM(Assumptions!$F$51:$F$52))=0,"",(SUM(SUM(Assumptions!$D$51:$D$52),SUM(Assumptions!$F$51:$F$52)/12)))),"")</f>
        <v/>
      </c>
      <c r="D129" s="147" t="str">
        <f>IF(Assumptions!$B$50&lt;E$2,(IF(SUM(SUM(Assumptions!$D$51:$D$52),SUM(Assumptions!$F$51:$F$52))=0,"",(SUM(SUM(Assumptions!$D$51:$D$52),SUM(Assumptions!$F$51:$F$52)/12)))),"")</f>
        <v/>
      </c>
      <c r="E129" s="147" t="str">
        <f>IF(Assumptions!$B$50&lt;F$2,(IF(SUM(SUM(Assumptions!$D$51:$D$52),SUM(Assumptions!$F$51:$F$52))=0,"",(SUM(SUM(Assumptions!$D$51:$D$52),SUM(Assumptions!$F$51:$F$52)/12)))),"")</f>
        <v/>
      </c>
      <c r="F129" s="147" t="str">
        <f>IF(Assumptions!$B$50&lt;G$2,(IF(SUM(SUM(Assumptions!$D$51:$D$52),SUM(Assumptions!$F$51:$F$52))=0,"",(SUM(SUM(Assumptions!$D$51:$D$52),SUM(Assumptions!$F$51:$F$52)/12)))),"")</f>
        <v/>
      </c>
      <c r="G129" s="147" t="str">
        <f>IF(Assumptions!$B$50&lt;H$2,(IF(SUM(SUM(Assumptions!$D$51:$D$52),SUM(Assumptions!$F$51:$F$52))=0,"",(SUM(SUM(Assumptions!$D$51:$D$52),SUM(Assumptions!$F$51:$F$52)/12)))),"")</f>
        <v/>
      </c>
      <c r="H129" s="147" t="str">
        <f>IF(Assumptions!$B$50&lt;I$2,(IF(SUM(SUM(Assumptions!$D$51:$D$52),SUM(Assumptions!$F$51:$F$52))=0,"",(SUM(SUM(Assumptions!$D$51:$D$52),SUM(Assumptions!$F$51:$F$52)/12)))),"")</f>
        <v/>
      </c>
      <c r="I129" s="147" t="str">
        <f>IF(Assumptions!$B$50&lt;J$2,(IF(SUM(SUM(Assumptions!$D$51:$D$52),SUM(Assumptions!$F$51:$F$52))=0,"",(SUM(SUM(Assumptions!$D$51:$D$52),SUM(Assumptions!$F$51:$F$52)/12)))),"")</f>
        <v/>
      </c>
      <c r="J129" s="147">
        <f>IF(Assumptions!$B$50&lt;K$2,(IF(SUM(SUM(Assumptions!$D$51:$D$52),SUM(Assumptions!$F$51:$F$52))=0,"",(SUM(SUM(Assumptions!$D$51:$D$52),SUM(Assumptions!$F$51:$F$52)/12)))),"")</f>
        <v>2500</v>
      </c>
      <c r="K129" s="147">
        <f>IF(Assumptions!$B$50&lt;L$2,(IF(SUM(SUM(Assumptions!$D$51:$D$52),SUM(Assumptions!$F$51:$F$52))=0,"",(SUM(SUM(Assumptions!$D$51:$D$52),SUM(Assumptions!$F$51:$F$52)/12)))),"")</f>
        <v>2500</v>
      </c>
      <c r="L129" s="147">
        <f>IF(Assumptions!$B$50&lt;M$2,(IF(SUM(SUM(Assumptions!$D$51:$D$52),SUM(Assumptions!$F$51:$F$52))=0,"",(SUM(SUM(Assumptions!$D$51:$D$52),SUM(Assumptions!$F$51:$F$52)/12)))),"")</f>
        <v>2500</v>
      </c>
      <c r="M129" s="147">
        <f>IF(Assumptions!$B$50&lt;P$2,(IF(SUM(SUM(Assumptions!$D$51:$D$52),SUM(Assumptions!$F$51:$F$52))=0,"",(SUM(SUM(Assumptions!$D$51:$D$52),SUM(Assumptions!$F$51:$F$52)/12)))),"")</f>
        <v>2500</v>
      </c>
      <c r="N129" s="34">
        <f t="shared" si="467"/>
        <v>10000</v>
      </c>
      <c r="O129" s="25"/>
      <c r="P129" s="147">
        <f>IF(Assumptions!$B$50&lt;Q$2,(IF(SUM(SUM(Assumptions!$D$51:$D$52),SUM(Assumptions!$F$51:$F$52))=0,"",(SUM(SUM(Assumptions!$D$51:$D$52),SUM(Assumptions!$F$51:$F$52)/12)))),"")</f>
        <v>2500</v>
      </c>
      <c r="Q129" s="147">
        <f>IF(Assumptions!$B$50&lt;R$2,(IF(SUM(SUM(Assumptions!$D$51:$D$52),SUM(Assumptions!$F$51:$F$52))=0,"",(SUM(SUM(Assumptions!$D$51:$D$52),SUM(Assumptions!$F$51:$F$52)/12)))),"")</f>
        <v>2500</v>
      </c>
      <c r="R129" s="147">
        <f>IF(Assumptions!$B$50&lt;S$2,(IF(SUM(SUM(Assumptions!$D$51:$D$52),SUM(Assumptions!$F$51:$F$52))=0,"",(SUM(SUM(Assumptions!$D$51:$D$52),SUM(Assumptions!$F$51:$F$52)/12)))),"")</f>
        <v>2500</v>
      </c>
      <c r="S129" s="147">
        <f>IF(Assumptions!$B$50&lt;T$2,(IF(SUM(SUM(Assumptions!$D$51:$D$52),SUM(Assumptions!$F$51:$F$52))=0,"",(SUM(SUM(Assumptions!$D$51:$D$52),SUM(Assumptions!$F$51:$F$52)/12)))),"")</f>
        <v>2500</v>
      </c>
      <c r="T129" s="147">
        <f>IF(Assumptions!$B$50&lt;U$2,(IF(SUM(SUM(Assumptions!$D$51:$D$52),SUM(Assumptions!$F$51:$F$52))=0,"",(SUM(SUM(Assumptions!$D$51:$D$52),SUM(Assumptions!$F$51:$F$52)/12)))),"")</f>
        <v>2500</v>
      </c>
      <c r="U129" s="147">
        <f>IF(Assumptions!$B$50&lt;V$2,(IF(SUM(SUM(Assumptions!$D$51:$D$52),SUM(Assumptions!$F$51:$F$52))=0,"",(SUM(SUM(Assumptions!$D$51:$D$52),SUM(Assumptions!$F$51:$F$52)/12)))),"")</f>
        <v>2500</v>
      </c>
      <c r="V129" s="147">
        <f>IF(Assumptions!$B$50&lt;W$2,(IF(SUM(SUM(Assumptions!$D$51:$D$52),SUM(Assumptions!$F$51:$F$52))=0,"",(SUM(SUM(Assumptions!$D$51:$D$52),SUM(Assumptions!$F$51:$F$52)/12)))),"")</f>
        <v>2500</v>
      </c>
      <c r="W129" s="147">
        <f>IF(Assumptions!$B$50&lt;X$2,(IF(SUM(SUM(Assumptions!$D$51:$D$52),SUM(Assumptions!$F$51:$F$52))=0,"",(SUM(SUM(Assumptions!$D$51:$D$52),SUM(Assumptions!$F$51:$F$52)/12)))),"")</f>
        <v>2500</v>
      </c>
      <c r="X129" s="147">
        <f>IF(Assumptions!$B$50&lt;Y$2,(IF(SUM(SUM(Assumptions!$D$51:$D$52),SUM(Assumptions!$F$51:$F$52))=0,"",(SUM(SUM(Assumptions!$D$51:$D$52),SUM(Assumptions!$F$51:$F$52)/12)))),"")</f>
        <v>2500</v>
      </c>
      <c r="Y129" s="147">
        <f>IF(Assumptions!$B$50&lt;Z$2,(IF(SUM(SUM(Assumptions!$D$51:$D$52),SUM(Assumptions!$F$51:$F$52))=0,"",(SUM(SUM(Assumptions!$D$51:$D$52),SUM(Assumptions!$F$51:$F$52)/12)))),"")</f>
        <v>2500</v>
      </c>
      <c r="Z129" s="147">
        <f>IF(Assumptions!$B$50&lt;AA$2,(IF(SUM(SUM(Assumptions!$D$51:$D$52),SUM(Assumptions!$F$51:$F$52))=0,"",(SUM(SUM(Assumptions!$D$51:$D$52),SUM(Assumptions!$F$51:$F$52)/12)))),"")</f>
        <v>2500</v>
      </c>
      <c r="AA129" s="147">
        <f>IF(Assumptions!$B$50&lt;AD$2,(IF(SUM(SUM(Assumptions!$D$51:$D$52),SUM(Assumptions!$F$51:$F$52))=0,"",(SUM(SUM(Assumptions!$D$51:$D$52),SUM(Assumptions!$F$51:$F$52)/12)))),"")</f>
        <v>2500</v>
      </c>
      <c r="AB129" s="34">
        <f t="shared" si="468"/>
        <v>30000</v>
      </c>
      <c r="AC129" s="25"/>
      <c r="AD129" s="147">
        <f>IF(Assumptions!$B$50&lt;AE$2,(IF(SUM(SUM(Assumptions!$D$51:$D$52),SUM(Assumptions!$F$51:$F$52))=0,"",(SUM(SUM(Assumptions!$D$51:$D$52),SUM(Assumptions!$F$51:$F$52)/12)))),"")</f>
        <v>2500</v>
      </c>
      <c r="AE129" s="147">
        <f>IF(Assumptions!$B$50&lt;AF$2,(IF(SUM(SUM(Assumptions!$D$51:$D$52),SUM(Assumptions!$F$51:$F$52))=0,"",(SUM(SUM(Assumptions!$D$51:$D$52),SUM(Assumptions!$F$51:$F$52)/12)))),"")</f>
        <v>2500</v>
      </c>
      <c r="AF129" s="147">
        <f>IF(Assumptions!$B$50&lt;AG$2,(IF(SUM(SUM(Assumptions!$D$51:$D$52),SUM(Assumptions!$F$51:$F$52))=0,"",(SUM(SUM(Assumptions!$D$51:$D$52),SUM(Assumptions!$F$51:$F$52)/12)))),"")</f>
        <v>2500</v>
      </c>
      <c r="AG129" s="147">
        <f>IF(Assumptions!$B$50&lt;AH$2,(IF(SUM(SUM(Assumptions!$D$51:$D$52),SUM(Assumptions!$F$51:$F$52))=0,"",(SUM(SUM(Assumptions!$D$51:$D$52),SUM(Assumptions!$F$51:$F$52)/12)))),"")</f>
        <v>2500</v>
      </c>
      <c r="AH129" s="147">
        <f>IF(Assumptions!$B$50&lt;AI$2,(IF(SUM(SUM(Assumptions!$D$51:$D$52),SUM(Assumptions!$F$51:$F$52))=0,"",(SUM(SUM(Assumptions!$D$51:$D$52),SUM(Assumptions!$F$51:$F$52)/12)))),"")</f>
        <v>2500</v>
      </c>
      <c r="AI129" s="147">
        <f>IF(Assumptions!$B$50&lt;AJ$2,(IF(SUM(SUM(Assumptions!$D$51:$D$52),SUM(Assumptions!$F$51:$F$52))=0,"",(SUM(SUM(Assumptions!$D$51:$D$52),SUM(Assumptions!$F$51:$F$52)/12)))),"")</f>
        <v>2500</v>
      </c>
      <c r="AJ129" s="147">
        <f>IF(Assumptions!$B$50&lt;AK$2,(IF(SUM(SUM(Assumptions!$D$51:$D$52),SUM(Assumptions!$F$51:$F$52))=0,"",(SUM(SUM(Assumptions!$D$51:$D$52),SUM(Assumptions!$F$51:$F$52)/12)))),"")</f>
        <v>2500</v>
      </c>
      <c r="AK129" s="147">
        <f>IF(Assumptions!$B$50&lt;AL$2,(IF(SUM(SUM(Assumptions!$D$51:$D$52),SUM(Assumptions!$F$51:$F$52))=0,"",(SUM(SUM(Assumptions!$D$51:$D$52),SUM(Assumptions!$F$51:$F$52)/12)))),"")</f>
        <v>2500</v>
      </c>
      <c r="AL129" s="147">
        <f>IF(Assumptions!$B$50&lt;AM$2,(IF(SUM(SUM(Assumptions!$D$51:$D$52),SUM(Assumptions!$F$51:$F$52))=0,"",(SUM(SUM(Assumptions!$D$51:$D$52),SUM(Assumptions!$F$51:$F$52)/12)))),"")</f>
        <v>2500</v>
      </c>
      <c r="AM129" s="147">
        <f>IF(Assumptions!$B$50&lt;AN$2,(IF(SUM(SUM(Assumptions!$D$51:$D$52),SUM(Assumptions!$F$51:$F$52))=0,"",(SUM(SUM(Assumptions!$D$51:$D$52),SUM(Assumptions!$F$51:$F$52)/12)))),"")</f>
        <v>2500</v>
      </c>
      <c r="AN129" s="147">
        <f>IF(Assumptions!$B$50&lt;AO$2,(IF(SUM(SUM(Assumptions!$D$51:$D$52),SUM(Assumptions!$F$51:$F$52))=0,"",(SUM(SUM(Assumptions!$D$51:$D$52),SUM(Assumptions!$F$51:$F$52)/12)))),"")</f>
        <v>2500</v>
      </c>
      <c r="AO129" s="147">
        <f>IF(Assumptions!$B$50&lt;AR$2,(IF(SUM(SUM(Assumptions!$D$51:$D$52),SUM(Assumptions!$F$51:$F$52))=0,"",(SUM(SUM(Assumptions!$D$51:$D$52),SUM(Assumptions!$F$51:$F$52)/12)))),"")</f>
        <v>2500</v>
      </c>
      <c r="AP129" s="34">
        <f t="shared" si="469"/>
        <v>30000</v>
      </c>
      <c r="AQ129" s="25"/>
      <c r="AR129" s="147">
        <f>IF(Assumptions!$B$50&lt;AS$2,(IF(SUM(SUM(Assumptions!$D$51:$D$52),SUM(Assumptions!$F$51:$F$52))=0,"",(SUM(SUM(Assumptions!$D$51:$D$52),SUM(Assumptions!$F$51:$F$52)/12)))),"")</f>
        <v>2500</v>
      </c>
      <c r="AS129" s="147">
        <f>IF(Assumptions!$B$50&lt;AT$2,(IF(SUM(SUM(Assumptions!$D$51:$D$52),SUM(Assumptions!$F$51:$F$52))=0,"",(SUM(SUM(Assumptions!$D$51:$D$52),SUM(Assumptions!$F$51:$F$52)/12)))),"")</f>
        <v>2500</v>
      </c>
      <c r="AT129" s="147">
        <f>IF(Assumptions!$B$50&lt;AU$2,(IF(SUM(SUM(Assumptions!$D$51:$D$52),SUM(Assumptions!$F$51:$F$52))=0,"",(SUM(SUM(Assumptions!$D$51:$D$52),SUM(Assumptions!$F$51:$F$52)/12)))),"")</f>
        <v>2500</v>
      </c>
      <c r="AU129" s="147">
        <f>IF(Assumptions!$B$50&lt;AV$2,(IF(SUM(SUM(Assumptions!$D$51:$D$52),SUM(Assumptions!$F$51:$F$52))=0,"",(SUM(SUM(Assumptions!$D$51:$D$52),SUM(Assumptions!$F$51:$F$52)/12)))),"")</f>
        <v>2500</v>
      </c>
      <c r="AV129" s="147">
        <f>IF(Assumptions!$B$50&lt;AW$2,(IF(SUM(SUM(Assumptions!$D$51:$D$52),SUM(Assumptions!$F$51:$F$52))=0,"",(SUM(SUM(Assumptions!$D$51:$D$52),SUM(Assumptions!$F$51:$F$52)/12)))),"")</f>
        <v>2500</v>
      </c>
      <c r="AW129" s="147">
        <f>IF(Assumptions!$B$50&lt;AX$2,(IF(SUM(SUM(Assumptions!$D$51:$D$52),SUM(Assumptions!$F$51:$F$52))=0,"",(SUM(SUM(Assumptions!$D$51:$D$52),SUM(Assumptions!$F$51:$F$52)/12)))),"")</f>
        <v>2500</v>
      </c>
      <c r="AX129" s="147">
        <f>IF(Assumptions!$B$50&lt;AY$2,(IF(SUM(SUM(Assumptions!$D$51:$D$52),SUM(Assumptions!$F$51:$F$52))=0,"",(SUM(SUM(Assumptions!$D$51:$D$52),SUM(Assumptions!$F$51:$F$52)/12)))),"")</f>
        <v>2500</v>
      </c>
      <c r="AY129" s="147">
        <f>IF(Assumptions!$B$50&lt;AZ$2,(IF(SUM(SUM(Assumptions!$D$51:$D$52),SUM(Assumptions!$F$51:$F$52))=0,"",(SUM(SUM(Assumptions!$D$51:$D$52),SUM(Assumptions!$F$51:$F$52)/12)))),"")</f>
        <v>2500</v>
      </c>
      <c r="AZ129" s="147">
        <f>IF(Assumptions!$B$50&lt;BA$2,(IF(SUM(SUM(Assumptions!$D$51:$D$52),SUM(Assumptions!$F$51:$F$52))=0,"",(SUM(SUM(Assumptions!$D$51:$D$52),SUM(Assumptions!$F$51:$F$52)/12)))),"")</f>
        <v>2500</v>
      </c>
      <c r="BA129" s="147">
        <f>IF(Assumptions!$B$50&lt;BB$2,(IF(SUM(SUM(Assumptions!$D$51:$D$52),SUM(Assumptions!$F$51:$F$52))=0,"",(SUM(SUM(Assumptions!$D$51:$D$52),SUM(Assumptions!$F$51:$F$52)/12)))),"")</f>
        <v>2500</v>
      </c>
      <c r="BB129" s="147">
        <f>IF(Assumptions!$B$50&lt;BC$2,(IF(SUM(SUM(Assumptions!$D$51:$D$52),SUM(Assumptions!$F$51:$F$52))=0,"",(SUM(SUM(Assumptions!$D$51:$D$52),SUM(Assumptions!$F$51:$F$52)/12)))),"")</f>
        <v>2500</v>
      </c>
      <c r="BC129" s="147">
        <f>IF(Assumptions!$B$50&lt;BC$2+30,(IF(SUM(SUM(Assumptions!$D$51:$D$52),SUM(Assumptions!$F$51:$F$52))=0,"",(SUM(SUM(Assumptions!$D$51:$D$52),SUM(Assumptions!$F$51:$F$52)/12)))),"")</f>
        <v>2500</v>
      </c>
      <c r="BD129" s="34">
        <f t="shared" si="470"/>
        <v>30000</v>
      </c>
      <c r="BE129" s="25"/>
      <c r="BF129" s="56">
        <f t="shared" si="466"/>
        <v>100000</v>
      </c>
    </row>
    <row r="130" spans="1:58" x14ac:dyDescent="0.2">
      <c r="A130" s="154" t="s">
        <v>126</v>
      </c>
      <c r="B130" s="147" t="str">
        <f>IF(Assumptions!$B$55&lt;C$2,(IF(SUM(SUM(Assumptions!$D$56:$D$57),SUM(Assumptions!$F$56:$F$57))=0,"",(SUM(SUM(Assumptions!$D$56:$D$57),SUM(Assumptions!$F$56:$F$57)/12)))),"")</f>
        <v/>
      </c>
      <c r="C130" s="147" t="str">
        <f>IF(Assumptions!$B$55&lt;D$2,(IF(SUM(SUM(Assumptions!$D$56:$D$57),SUM(Assumptions!$F$56:$F$57))=0,"",(SUM(SUM(Assumptions!$D$56:$D$57),SUM(Assumptions!$F$56:$F$57)/12)))),"")</f>
        <v/>
      </c>
      <c r="D130" s="147" t="str">
        <f>IF(Assumptions!$B$55&lt;E$2,(IF(SUM(SUM(Assumptions!$D$56:$D$57),SUM(Assumptions!$F$56:$F$57))=0,"",(SUM(SUM(Assumptions!$D$56:$D$57),SUM(Assumptions!$F$56:$F$57)/12)))),"")</f>
        <v/>
      </c>
      <c r="E130" s="147" t="str">
        <f>IF(Assumptions!$B$55&lt;F$2,(IF(SUM(SUM(Assumptions!$D$56:$D$57),SUM(Assumptions!$F$56:$F$57))=0,"",(SUM(SUM(Assumptions!$D$56:$D$57),SUM(Assumptions!$F$56:$F$57)/12)))),"")</f>
        <v/>
      </c>
      <c r="F130" s="147" t="str">
        <f>IF(Assumptions!$B$55&lt;G$2,(IF(SUM(SUM(Assumptions!$D$56:$D$57),SUM(Assumptions!$F$56:$F$57))=0,"",(SUM(SUM(Assumptions!$D$56:$D$57),SUM(Assumptions!$F$56:$F$57)/12)))),"")</f>
        <v/>
      </c>
      <c r="G130" s="147" t="str">
        <f>IF(Assumptions!$B$55&lt;H$2,(IF(SUM(SUM(Assumptions!$D$56:$D$57),SUM(Assumptions!$F$56:$F$57))=0,"",(SUM(SUM(Assumptions!$D$56:$D$57),SUM(Assumptions!$F$56:$F$57)/12)))),"")</f>
        <v/>
      </c>
      <c r="H130" s="147" t="str">
        <f>IF(Assumptions!$B$55&lt;I$2,(IF(SUM(SUM(Assumptions!$D$56:$D$57),SUM(Assumptions!$F$56:$F$57))=0,"",(SUM(SUM(Assumptions!$D$56:$D$57),SUM(Assumptions!$F$56:$F$57)/12)))),"")</f>
        <v/>
      </c>
      <c r="I130" s="147" t="str">
        <f>IF(Assumptions!$B$55&lt;J$2,(IF(SUM(SUM(Assumptions!$D$56:$D$57),SUM(Assumptions!$F$56:$F$57))=0,"",(SUM(SUM(Assumptions!$D$56:$D$57),SUM(Assumptions!$F$56:$F$57)/12)))),"")</f>
        <v/>
      </c>
      <c r="J130" s="147" t="str">
        <f>IF(Assumptions!$B$55&lt;K$2,(IF(SUM(SUM(Assumptions!$D$56:$D$57),SUM(Assumptions!$F$56:$F$57))=0,"",(SUM(SUM(Assumptions!$D$56:$D$57),SUM(Assumptions!$F$56:$F$57)/12)))),"")</f>
        <v/>
      </c>
      <c r="K130" s="147" t="str">
        <f>IF(Assumptions!$B$55&lt;L$2,(IF(SUM(SUM(Assumptions!$D$56:$D$57),SUM(Assumptions!$F$56:$F$57))=0,"",(SUM(SUM(Assumptions!$D$56:$D$57),SUM(Assumptions!$F$56:$F$57)/12)))),"")</f>
        <v/>
      </c>
      <c r="L130" s="147" t="str">
        <f>IF(Assumptions!$B$55&lt;M$2,(IF(SUM(SUM(Assumptions!$D$56:$D$57),SUM(Assumptions!$F$56:$F$57))=0,"",(SUM(SUM(Assumptions!$D$56:$D$57),SUM(Assumptions!$F$56:$F$57)/12)))),"")</f>
        <v/>
      </c>
      <c r="M130" s="147" t="str">
        <f>IF(Assumptions!$B$55&lt;P$2,(IF(SUM(SUM(Assumptions!$D$56:$D$57),SUM(Assumptions!$F$56:$F$57))=0,"",(SUM(SUM(Assumptions!$D$56:$D$57),SUM(Assumptions!$F$56:$F$57)/12)))),"")</f>
        <v/>
      </c>
      <c r="N130" s="34">
        <f>SUM(B130:M130)</f>
        <v>0</v>
      </c>
      <c r="O130" s="25"/>
      <c r="P130" s="147" t="str">
        <f>IF(Assumptions!$B$55&lt;Q$2,(IF(SUM(SUM(Assumptions!$D$56:$D$57),SUM(Assumptions!$F$56:$F$57))=0,"",(SUM(SUM(Assumptions!$D$56:$D$57),SUM(Assumptions!$F$56:$F$57)/12)))),"")</f>
        <v/>
      </c>
      <c r="Q130" s="147" t="str">
        <f>IF(Assumptions!$B$55&lt;R$2,(IF(SUM(SUM(Assumptions!$D$56:$D$57),SUM(Assumptions!$F$56:$F$57))=0,"",(SUM(SUM(Assumptions!$D$56:$D$57),SUM(Assumptions!$F$56:$F$57)/12)))),"")</f>
        <v/>
      </c>
      <c r="R130" s="147" t="str">
        <f>IF(Assumptions!$B$55&lt;S$2,(IF(SUM(SUM(Assumptions!$D$56:$D$57),SUM(Assumptions!$F$56:$F$57))=0,"",(SUM(SUM(Assumptions!$D$56:$D$57),SUM(Assumptions!$F$56:$F$57)/12)))),"")</f>
        <v/>
      </c>
      <c r="S130" s="147" t="str">
        <f>IF(Assumptions!$B$55&lt;T$2,(IF(SUM(SUM(Assumptions!$D$56:$D$57),SUM(Assumptions!$F$56:$F$57))=0,"",(SUM(SUM(Assumptions!$D$56:$D$57),SUM(Assumptions!$F$56:$F$57)/12)))),"")</f>
        <v/>
      </c>
      <c r="T130" s="147" t="str">
        <f>IF(Assumptions!$B$55&lt;U$2,(IF(SUM(SUM(Assumptions!$D$56:$D$57),SUM(Assumptions!$F$56:$F$57))=0,"",(SUM(SUM(Assumptions!$D$56:$D$57),SUM(Assumptions!$F$56:$F$57)/12)))),"")</f>
        <v/>
      </c>
      <c r="U130" s="147" t="str">
        <f>IF(Assumptions!$B$55&lt;V$2,(IF(SUM(SUM(Assumptions!$D$56:$D$57),SUM(Assumptions!$F$56:$F$57))=0,"",(SUM(SUM(Assumptions!$D$56:$D$57),SUM(Assumptions!$F$56:$F$57)/12)))),"")</f>
        <v/>
      </c>
      <c r="V130" s="147" t="str">
        <f>IF(Assumptions!$B$55&lt;W$2,(IF(SUM(SUM(Assumptions!$D$56:$D$57),SUM(Assumptions!$F$56:$F$57))=0,"",(SUM(SUM(Assumptions!$D$56:$D$57),SUM(Assumptions!$F$56:$F$57)/12)))),"")</f>
        <v/>
      </c>
      <c r="W130" s="147">
        <f>IF(Assumptions!$B$55&lt;X$2,(IF(SUM(SUM(Assumptions!$D$56:$D$57),SUM(Assumptions!$F$56:$F$57))=0,"",(SUM(SUM(Assumptions!$D$56:$D$57),SUM(Assumptions!$F$56:$F$57)/12)))),"")</f>
        <v>2500</v>
      </c>
      <c r="X130" s="147">
        <f>IF(Assumptions!$B$55&lt;Y$2,(IF(SUM(SUM(Assumptions!$D$56:$D$57),SUM(Assumptions!$F$56:$F$57))=0,"",(SUM(SUM(Assumptions!$D$56:$D$57),SUM(Assumptions!$F$56:$F$57)/12)))),"")</f>
        <v>2500</v>
      </c>
      <c r="Y130" s="147">
        <f>IF(Assumptions!$B$55&lt;Z$2,(IF(SUM(SUM(Assumptions!$D$56:$D$57),SUM(Assumptions!$F$56:$F$57))=0,"",(SUM(SUM(Assumptions!$D$56:$D$57),SUM(Assumptions!$F$56:$F$57)/12)))),"")</f>
        <v>2500</v>
      </c>
      <c r="Z130" s="147">
        <f>IF(Assumptions!$B$55&lt;AA$2,(IF(SUM(SUM(Assumptions!$D$56:$D$57),SUM(Assumptions!$F$56:$F$57))=0,"",(SUM(SUM(Assumptions!$D$56:$D$57),SUM(Assumptions!$F$56:$F$57)/12)))),"")</f>
        <v>2500</v>
      </c>
      <c r="AA130" s="147">
        <f>IF(Assumptions!$B$55&lt;AD$2,(IF(SUM(SUM(Assumptions!$D$56:$D$57),SUM(Assumptions!$F$56:$F$57))=0,"",(SUM(SUM(Assumptions!$D$56:$D$57),SUM(Assumptions!$F$56:$F$57)/12)))),"")</f>
        <v>2500</v>
      </c>
      <c r="AB130" s="34">
        <f t="shared" ref="AB130" si="471">SUM(P130:AA130)</f>
        <v>12500</v>
      </c>
      <c r="AC130" s="25"/>
      <c r="AD130" s="147">
        <f>IF(Assumptions!$B$55&lt;AE$2,(IF(SUM(SUM(Assumptions!$D$56:$D$57),SUM(Assumptions!$F$56:$F$57))=0,"",(SUM(SUM(Assumptions!$D$56:$D$57),SUM(Assumptions!$F$56:$F$57)/12)))),"")</f>
        <v>2500</v>
      </c>
      <c r="AE130" s="147">
        <f>IF(Assumptions!$B$55&lt;AF$2,(IF(SUM(SUM(Assumptions!$D$56:$D$57),SUM(Assumptions!$F$56:$F$57))=0,"",(SUM(SUM(Assumptions!$D$56:$D$57),SUM(Assumptions!$F$56:$F$57)/12)))),"")</f>
        <v>2500</v>
      </c>
      <c r="AF130" s="147">
        <f>IF(Assumptions!$B$55&lt;AG$2,(IF(SUM(SUM(Assumptions!$D$56:$D$57),SUM(Assumptions!$F$56:$F$57))=0,"",(SUM(SUM(Assumptions!$D$56:$D$57),SUM(Assumptions!$F$56:$F$57)/12)))),"")</f>
        <v>2500</v>
      </c>
      <c r="AG130" s="147">
        <f>IF(Assumptions!$B$55&lt;AH$2,(IF(SUM(SUM(Assumptions!$D$56:$D$57),SUM(Assumptions!$F$56:$F$57))=0,"",(SUM(SUM(Assumptions!$D$56:$D$57),SUM(Assumptions!$F$56:$F$57)/12)))),"")</f>
        <v>2500</v>
      </c>
      <c r="AH130" s="147">
        <f>IF(Assumptions!$B$55&lt;AI$2,(IF(SUM(SUM(Assumptions!$D$56:$D$57),SUM(Assumptions!$F$56:$F$57))=0,"",(SUM(SUM(Assumptions!$D$56:$D$57),SUM(Assumptions!$F$56:$F$57)/12)))),"")</f>
        <v>2500</v>
      </c>
      <c r="AI130" s="147">
        <f>IF(Assumptions!$B$55&lt;AJ$2,(IF(SUM(SUM(Assumptions!$D$56:$D$57),SUM(Assumptions!$F$56:$F$57))=0,"",(SUM(SUM(Assumptions!$D$56:$D$57),SUM(Assumptions!$F$56:$F$57)/12)))),"")</f>
        <v>2500</v>
      </c>
      <c r="AJ130" s="147">
        <f>IF(Assumptions!$B$55&lt;AK$2,(IF(SUM(SUM(Assumptions!$D$56:$D$57),SUM(Assumptions!$F$56:$F$57))=0,"",(SUM(SUM(Assumptions!$D$56:$D$57),SUM(Assumptions!$F$56:$F$57)/12)))),"")</f>
        <v>2500</v>
      </c>
      <c r="AK130" s="147">
        <f>IF(Assumptions!$B$55&lt;AL$2,(IF(SUM(SUM(Assumptions!$D$56:$D$57),SUM(Assumptions!$F$56:$F$57))=0,"",(SUM(SUM(Assumptions!$D$56:$D$57),SUM(Assumptions!$F$56:$F$57)/12)))),"")</f>
        <v>2500</v>
      </c>
      <c r="AL130" s="147">
        <f>IF(Assumptions!$B$55&lt;AM$2,(IF(SUM(SUM(Assumptions!$D$56:$D$57),SUM(Assumptions!$F$56:$F$57))=0,"",(SUM(SUM(Assumptions!$D$56:$D$57),SUM(Assumptions!$F$56:$F$57)/12)))),"")</f>
        <v>2500</v>
      </c>
      <c r="AM130" s="147">
        <f>IF(Assumptions!$B$55&lt;AN$2,(IF(SUM(SUM(Assumptions!$D$56:$D$57),SUM(Assumptions!$F$56:$F$57))=0,"",(SUM(SUM(Assumptions!$D$56:$D$57),SUM(Assumptions!$F$56:$F$57)/12)))),"")</f>
        <v>2500</v>
      </c>
      <c r="AN130" s="147">
        <f>IF(Assumptions!$B$55&lt;AO$2,(IF(SUM(SUM(Assumptions!$D$56:$D$57),SUM(Assumptions!$F$56:$F$57))=0,"",(SUM(SUM(Assumptions!$D$56:$D$57),SUM(Assumptions!$F$56:$F$57)/12)))),"")</f>
        <v>2500</v>
      </c>
      <c r="AO130" s="147">
        <f>IF(Assumptions!$B$55&lt;AR$2,(IF(SUM(SUM(Assumptions!$D$56:$D$57),SUM(Assumptions!$F$56:$F$57))=0,"",(SUM(SUM(Assumptions!$D$56:$D$57),SUM(Assumptions!$F$56:$F$57)/12)))),"")</f>
        <v>2500</v>
      </c>
      <c r="AP130" s="34">
        <f t="shared" ref="AP130" si="472">SUM(AD130:AO130)</f>
        <v>30000</v>
      </c>
      <c r="AQ130" s="25"/>
      <c r="AR130" s="147">
        <f>IF(Assumptions!$B$55&lt;AS$2,(IF(SUM(SUM(Assumptions!$D$56:$D$57),SUM(Assumptions!$F$56:$F$57))=0,"",(SUM(SUM(Assumptions!$D$56:$D$57),SUM(Assumptions!$F$56:$F$57)/12)))),"")</f>
        <v>2500</v>
      </c>
      <c r="AS130" s="147">
        <f>IF(Assumptions!$B$55&lt;AT$2,(IF(SUM(SUM(Assumptions!$D$56:$D$57),SUM(Assumptions!$F$56:$F$57))=0,"",(SUM(SUM(Assumptions!$D$56:$D$57),SUM(Assumptions!$F$56:$F$57)/12)))),"")</f>
        <v>2500</v>
      </c>
      <c r="AT130" s="147">
        <f>IF(Assumptions!$B$55&lt;AU$2,(IF(SUM(SUM(Assumptions!$D$56:$D$57),SUM(Assumptions!$F$56:$F$57))=0,"",(SUM(SUM(Assumptions!$D$56:$D$57),SUM(Assumptions!$F$56:$F$57)/12)))),"")</f>
        <v>2500</v>
      </c>
      <c r="AU130" s="147">
        <f>IF(Assumptions!$B$55&lt;AV$2,(IF(SUM(SUM(Assumptions!$D$56:$D$57),SUM(Assumptions!$F$56:$F$57))=0,"",(SUM(SUM(Assumptions!$D$56:$D$57),SUM(Assumptions!$F$56:$F$57)/12)))),"")</f>
        <v>2500</v>
      </c>
      <c r="AV130" s="147">
        <f>IF(Assumptions!$B$55&lt;AW$2,(IF(SUM(SUM(Assumptions!$D$56:$D$57),SUM(Assumptions!$F$56:$F$57))=0,"",(SUM(SUM(Assumptions!$D$56:$D$57),SUM(Assumptions!$F$56:$F$57)/12)))),"")</f>
        <v>2500</v>
      </c>
      <c r="AW130" s="147">
        <f>IF(Assumptions!$B$55&lt;AX$2,(IF(SUM(SUM(Assumptions!$D$56:$D$57),SUM(Assumptions!$F$56:$F$57))=0,"",(SUM(SUM(Assumptions!$D$56:$D$57),SUM(Assumptions!$F$56:$F$57)/12)))),"")</f>
        <v>2500</v>
      </c>
      <c r="AX130" s="147">
        <f>IF(Assumptions!$B$55&lt;AY$2,(IF(SUM(SUM(Assumptions!$D$56:$D$57),SUM(Assumptions!$F$56:$F$57))=0,"",(SUM(SUM(Assumptions!$D$56:$D$57),SUM(Assumptions!$F$56:$F$57)/12)))),"")</f>
        <v>2500</v>
      </c>
      <c r="AY130" s="147">
        <f>IF(Assumptions!$B$55&lt;AZ$2,(IF(SUM(SUM(Assumptions!$D$56:$D$57),SUM(Assumptions!$F$56:$F$57))=0,"",(SUM(SUM(Assumptions!$D$56:$D$57),SUM(Assumptions!$F$56:$F$57)/12)))),"")</f>
        <v>2500</v>
      </c>
      <c r="AZ130" s="147">
        <f>IF(Assumptions!$B$55&lt;BA$2,(IF(SUM(SUM(Assumptions!$D$56:$D$57),SUM(Assumptions!$F$56:$F$57))=0,"",(SUM(SUM(Assumptions!$D$56:$D$57),SUM(Assumptions!$F$56:$F$57)/12)))),"")</f>
        <v>2500</v>
      </c>
      <c r="BA130" s="147">
        <f>IF(Assumptions!$B$55&lt;BB$2,(IF(SUM(SUM(Assumptions!$D$56:$D$57),SUM(Assumptions!$F$56:$F$57))=0,"",(SUM(SUM(Assumptions!$D$56:$D$57),SUM(Assumptions!$F$56:$F$57)/12)))),"")</f>
        <v>2500</v>
      </c>
      <c r="BB130" s="147">
        <f>IF(Assumptions!$B$55&lt;BC$2,(IF(SUM(SUM(Assumptions!$D$56:$D$57),SUM(Assumptions!$F$56:$F$57))=0,"",(SUM(SUM(Assumptions!$D$56:$D$57),SUM(Assumptions!$F$56:$F$57)/12)))),"")</f>
        <v>2500</v>
      </c>
      <c r="BC130" s="147">
        <f>IF(Assumptions!$B$55&lt;BC$2+30,(IF(SUM(SUM(Assumptions!$D$56:$D$57),SUM(Assumptions!$F$56:$F$57))=0,"",(SUM(SUM(Assumptions!$D$56:$D$57),SUM(Assumptions!$F$56:$F$57)/12)))),"")</f>
        <v>2500</v>
      </c>
      <c r="BD130" s="34">
        <f t="shared" ref="BD130" si="473">SUM(AR130:BC130)</f>
        <v>30000</v>
      </c>
      <c r="BE130" s="25"/>
      <c r="BF130" s="56">
        <f t="shared" ref="BF130" si="474">SUM(N130,AB130,AP130,BD130)</f>
        <v>72500</v>
      </c>
    </row>
    <row r="131" spans="1:58" x14ac:dyDescent="0.2">
      <c r="A131" s="149" t="s">
        <v>164</v>
      </c>
      <c r="B131" s="147">
        <f>SUM(IF(Assumptions!$B$40&lt;C$2,Assumptions!$D$43,0),IF(Assumptions!$B$45&lt;C$2,Assumptions!$D$48,0),IF(Assumptions!$B$50&lt;C$2,Assumptions!$D$53,0),IF(Assumptions!$B$55&lt;C$2,Assumptions!$D$58,0))</f>
        <v>0</v>
      </c>
      <c r="C131" s="147">
        <f>SUM(IF(Assumptions!$B$40&lt;D$2,Assumptions!$D$43,0),IF(Assumptions!$B$45&lt;D$2,Assumptions!$D$48,0),IF(Assumptions!$B$50&lt;D$2,Assumptions!$D$53,0),IF(Assumptions!$B$55&lt;D$2,Assumptions!$D$58,0))</f>
        <v>0</v>
      </c>
      <c r="D131" s="147">
        <f>SUM(IF(Assumptions!$B$40&lt;E$2,Assumptions!$D$43,0),IF(Assumptions!$B$45&lt;E$2,Assumptions!$D$48,0),IF(Assumptions!$B$50&lt;E$2,Assumptions!$D$53,0),IF(Assumptions!$B$55&lt;E$2,Assumptions!$D$58,0))</f>
        <v>0</v>
      </c>
      <c r="E131" s="147">
        <f>SUM(IF(Assumptions!$B$40&lt;F$2,Assumptions!$D$43,0),IF(Assumptions!$B$45&lt;F$2,Assumptions!$D$48,0),IF(Assumptions!$B$50&lt;F$2,Assumptions!$D$53,0),IF(Assumptions!$B$55&lt;F$2,Assumptions!$D$58,0))</f>
        <v>0</v>
      </c>
      <c r="F131" s="147">
        <f>SUM(IF(Assumptions!$B$40&lt;G$2,Assumptions!$D$43,0),IF(Assumptions!$B$45&lt;G$2,Assumptions!$D$48,0),IF(Assumptions!$B$50&lt;G$2,Assumptions!$D$53,0),IF(Assumptions!$B$55&lt;G$2,Assumptions!$D$58,0))</f>
        <v>400</v>
      </c>
      <c r="G131" s="147">
        <f>SUM(IF(Assumptions!$B$40&lt;H$2,Assumptions!$D$43,0),IF(Assumptions!$B$45&lt;H$2,Assumptions!$D$48,0),IF(Assumptions!$B$50&lt;H$2,Assumptions!$D$53,0),IF(Assumptions!$B$55&lt;H$2,Assumptions!$D$58,0))</f>
        <v>400</v>
      </c>
      <c r="H131" s="147">
        <f>SUM(IF(Assumptions!$B$40&lt;I$2,Assumptions!$D$43,0),IF(Assumptions!$B$45&lt;I$2,Assumptions!$D$48,0),IF(Assumptions!$B$50&lt;I$2,Assumptions!$D$53,0),IF(Assumptions!$B$55&lt;I$2,Assumptions!$D$58,0))</f>
        <v>400</v>
      </c>
      <c r="I131" s="147">
        <f>SUM(IF(Assumptions!$B$40&lt;J$2,Assumptions!$D$43,0),IF(Assumptions!$B$45&lt;J$2,Assumptions!$D$48,0),IF(Assumptions!$B$50&lt;J$2,Assumptions!$D$53,0),IF(Assumptions!$B$55&lt;J$2,Assumptions!$D$58,0))</f>
        <v>800</v>
      </c>
      <c r="J131" s="147">
        <f>SUM(IF(Assumptions!$B$40&lt;K$2,Assumptions!$D$43,0),IF(Assumptions!$B$45&lt;K$2,Assumptions!$D$48,0),IF(Assumptions!$B$50&lt;K$2,Assumptions!$D$53,0),IF(Assumptions!$B$55&lt;K$2,Assumptions!$D$58,0))</f>
        <v>1000</v>
      </c>
      <c r="K131" s="147">
        <f>SUM(IF(Assumptions!$B$40&lt;L$2,Assumptions!$D$43,0),IF(Assumptions!$B$45&lt;L$2,Assumptions!$D$48,0),IF(Assumptions!$B$50&lt;L$2,Assumptions!$D$53,0),IF(Assumptions!$B$55&lt;L$2,Assumptions!$D$58,0))</f>
        <v>1000</v>
      </c>
      <c r="L131" s="147">
        <f>SUM(IF(Assumptions!$B$40&lt;M$2,Assumptions!$D$43,0),IF(Assumptions!$B$45&lt;M$2,Assumptions!$D$48,0),IF(Assumptions!$B$50&lt;M$2,Assumptions!$D$53,0),IF(Assumptions!$B$55&lt;M$2,Assumptions!$D$58,0))</f>
        <v>1000</v>
      </c>
      <c r="M131" s="147">
        <f>SUM(IF(Assumptions!$B$40&lt;P$2,Assumptions!$D$43,0),IF(Assumptions!$B$45&lt;P$2,Assumptions!$D$48,0),IF(Assumptions!$B$50&lt;P$2,Assumptions!$D$53,0),IF(Assumptions!$B$55&lt;P$2,Assumptions!$D$58,0))</f>
        <v>1000</v>
      </c>
      <c r="N131" s="34">
        <f t="shared" si="467"/>
        <v>6000</v>
      </c>
      <c r="O131" s="25"/>
      <c r="P131" s="147">
        <f>SUM(IF(Assumptions!$B$40&lt;Q$2,Assumptions!$D$43,0),IF(Assumptions!$B$45&lt;Q$2,Assumptions!$D$48,0),IF(Assumptions!$B$50&lt;Q$2,Assumptions!$D$53,0),IF(Assumptions!$B$55&lt;Q$2,Assumptions!$D$58,0))</f>
        <v>1000</v>
      </c>
      <c r="Q131" s="147">
        <f>SUM(IF(Assumptions!$B$40&lt;R$2,Assumptions!$D$43,0),IF(Assumptions!$B$45&lt;R$2,Assumptions!$D$48,0),IF(Assumptions!$B$50&lt;R$2,Assumptions!$D$53,0),IF(Assumptions!$B$55&lt;R$2,Assumptions!$D$58,0))</f>
        <v>1000</v>
      </c>
      <c r="R131" s="147">
        <f>SUM(IF(Assumptions!$B$40&lt;S$2,Assumptions!$D$43,0),IF(Assumptions!$B$45&lt;S$2,Assumptions!$D$48,0),IF(Assumptions!$B$50&lt;S$2,Assumptions!$D$53,0),IF(Assumptions!$B$55&lt;S$2,Assumptions!$D$58,0))</f>
        <v>1000</v>
      </c>
      <c r="S131" s="147">
        <f>SUM(IF(Assumptions!$B$40&lt;T$2,Assumptions!$D$43,0),IF(Assumptions!$B$45&lt;T$2,Assumptions!$D$48,0),IF(Assumptions!$B$50&lt;T$2,Assumptions!$D$53,0),IF(Assumptions!$B$55&lt;T$2,Assumptions!$D$58,0))</f>
        <v>1000</v>
      </c>
      <c r="T131" s="147">
        <f>SUM(IF(Assumptions!$B$40&lt;U$2,Assumptions!$D$43,0),IF(Assumptions!$B$45&lt;U$2,Assumptions!$D$48,0),IF(Assumptions!$B$50&lt;U$2,Assumptions!$D$53,0),IF(Assumptions!$B$55&lt;U$2,Assumptions!$D$58,0))</f>
        <v>1000</v>
      </c>
      <c r="U131" s="147">
        <f>SUM(IF(Assumptions!$B$40&lt;V$2,Assumptions!$D$43,0),IF(Assumptions!$B$45&lt;V$2,Assumptions!$D$48,0),IF(Assumptions!$B$50&lt;V$2,Assumptions!$D$53,0),IF(Assumptions!$B$55&lt;V$2,Assumptions!$D$58,0))</f>
        <v>1000</v>
      </c>
      <c r="V131" s="147">
        <f>SUM(IF(Assumptions!$B$40&lt;W$2,Assumptions!$D$43,0),IF(Assumptions!$B$45&lt;W$2,Assumptions!$D$48,0),IF(Assumptions!$B$50&lt;W$2,Assumptions!$D$53,0),IF(Assumptions!$B$55&lt;W$2,Assumptions!$D$58,0))</f>
        <v>1000</v>
      </c>
      <c r="W131" s="147">
        <f>SUM(IF(Assumptions!$B$40&lt;X$2,Assumptions!$D$43,0),IF(Assumptions!$B$45&lt;X$2,Assumptions!$D$48,0),IF(Assumptions!$B$50&lt;X$2,Assumptions!$D$53,0),IF(Assumptions!$B$55&lt;X$2,Assumptions!$D$58,0))</f>
        <v>1200</v>
      </c>
      <c r="X131" s="147">
        <f>SUM(IF(Assumptions!$B$40&lt;Y$2,Assumptions!$D$43,0),IF(Assumptions!$B$45&lt;Y$2,Assumptions!$D$48,0),IF(Assumptions!$B$50&lt;Y$2,Assumptions!$D$53,0),IF(Assumptions!$B$55&lt;Y$2,Assumptions!$D$58,0))</f>
        <v>1200</v>
      </c>
      <c r="Y131" s="147">
        <f>SUM(IF(Assumptions!$B$40&lt;Z$2,Assumptions!$D$43,0),IF(Assumptions!$B$45&lt;Z$2,Assumptions!$D$48,0),IF(Assumptions!$B$50&lt;Z$2,Assumptions!$D$53,0),IF(Assumptions!$B$55&lt;Z$2,Assumptions!$D$58,0))</f>
        <v>1200</v>
      </c>
      <c r="Z131" s="147">
        <f>SUM(IF(Assumptions!$B$40&lt;AA$2,Assumptions!$D$43,0),IF(Assumptions!$B$45&lt;AA$2,Assumptions!$D$48,0),IF(Assumptions!$B$50&lt;AA$2,Assumptions!$D$53,0),IF(Assumptions!$B$55&lt;AA$2,Assumptions!$D$58,0))</f>
        <v>1200</v>
      </c>
      <c r="AA131" s="147">
        <f>SUM(IF(Assumptions!$B$40&lt;AD$2,Assumptions!$D$43,0),IF(Assumptions!$B$45&lt;AD$2,Assumptions!$D$48,0),IF(Assumptions!$B$50&lt;AD$2,Assumptions!$D$53,0),IF(Assumptions!$B$55&lt;AD$2,Assumptions!$D$58,0))</f>
        <v>1200</v>
      </c>
      <c r="AB131" s="34">
        <f t="shared" si="468"/>
        <v>13000</v>
      </c>
      <c r="AC131" s="25"/>
      <c r="AD131" s="147">
        <f>SUM(IF(Assumptions!$B$40&lt;AE$2,Assumptions!$D$43,0),IF(Assumptions!$B$45&lt;AE$2,Assumptions!$D$48,0),IF(Assumptions!$B$50&lt;AE$2,Assumptions!$D$53,0),IF(Assumptions!$B$55&lt;AE$2,Assumptions!$D$58,0))</f>
        <v>1200</v>
      </c>
      <c r="AE131" s="147">
        <f>SUM(IF(Assumptions!$B$40&lt;AF$2,Assumptions!$D$43,0),IF(Assumptions!$B$45&lt;AF$2,Assumptions!$D$48,0),IF(Assumptions!$B$50&lt;AF$2,Assumptions!$D$53,0),IF(Assumptions!$B$55&lt;AF$2,Assumptions!$D$58,0))</f>
        <v>1200</v>
      </c>
      <c r="AF131" s="147">
        <f>SUM(IF(Assumptions!$B$40&lt;AG$2,Assumptions!$D$43,0),IF(Assumptions!$B$45&lt;AG$2,Assumptions!$D$48,0),IF(Assumptions!$B$50&lt;AG$2,Assumptions!$D$53,0),IF(Assumptions!$B$55&lt;AG$2,Assumptions!$D$58,0))</f>
        <v>1200</v>
      </c>
      <c r="AG131" s="147">
        <f>SUM(IF(Assumptions!$B$40&lt;AH$2,Assumptions!$D$43,0),IF(Assumptions!$B$45&lt;AH$2,Assumptions!$D$48,0),IF(Assumptions!$B$50&lt;AH$2,Assumptions!$D$53,0),IF(Assumptions!$B$55&lt;AH$2,Assumptions!$D$58,0))</f>
        <v>1200</v>
      </c>
      <c r="AH131" s="147">
        <f>SUM(IF(Assumptions!$B$40&lt;AI$2,Assumptions!$D$43,0),IF(Assumptions!$B$45&lt;AI$2,Assumptions!$D$48,0),IF(Assumptions!$B$50&lt;AI$2,Assumptions!$D$53,0),IF(Assumptions!$B$55&lt;AI$2,Assumptions!$D$58,0))</f>
        <v>1200</v>
      </c>
      <c r="AI131" s="147">
        <f>SUM(IF(Assumptions!$B$40&lt;AJ$2,Assumptions!$D$43,0),IF(Assumptions!$B$45&lt;AJ$2,Assumptions!$D$48,0),IF(Assumptions!$B$50&lt;AJ$2,Assumptions!$D$53,0),IF(Assumptions!$B$55&lt;AJ$2,Assumptions!$D$58,0))</f>
        <v>1200</v>
      </c>
      <c r="AJ131" s="147">
        <f>SUM(IF(Assumptions!$B$40&lt;AK$2,Assumptions!$D$43,0),IF(Assumptions!$B$45&lt;AK$2,Assumptions!$D$48,0),IF(Assumptions!$B$50&lt;AK$2,Assumptions!$D$53,0),IF(Assumptions!$B$55&lt;AK$2,Assumptions!$D$58,0))</f>
        <v>1200</v>
      </c>
      <c r="AK131" s="147">
        <f>SUM(IF(Assumptions!$B$40&lt;AL$2,Assumptions!$D$43,0),IF(Assumptions!$B$45&lt;AL$2,Assumptions!$D$48,0),IF(Assumptions!$B$50&lt;AL$2,Assumptions!$D$53,0),IF(Assumptions!$B$55&lt;AL$2,Assumptions!$D$58,0))</f>
        <v>1200</v>
      </c>
      <c r="AL131" s="147">
        <f>SUM(IF(Assumptions!$B$40&lt;AM$2,Assumptions!$D$43,0),IF(Assumptions!$B$45&lt;AM$2,Assumptions!$D$48,0),IF(Assumptions!$B$50&lt;AM$2,Assumptions!$D$53,0),IF(Assumptions!$B$55&lt;AM$2,Assumptions!$D$58,0))</f>
        <v>1200</v>
      </c>
      <c r="AM131" s="147">
        <f>SUM(IF(Assumptions!$B$40&lt;AN$2,Assumptions!$D$43,0),IF(Assumptions!$B$45&lt;AN$2,Assumptions!$D$48,0),IF(Assumptions!$B$50&lt;AN$2,Assumptions!$D$53,0),IF(Assumptions!$B$55&lt;AN$2,Assumptions!$D$58,0))</f>
        <v>1200</v>
      </c>
      <c r="AN131" s="147">
        <f>SUM(IF(Assumptions!$B$40&lt;AO$2,Assumptions!$D$43,0),IF(Assumptions!$B$45&lt;AO$2,Assumptions!$D$48,0),IF(Assumptions!$B$50&lt;AO$2,Assumptions!$D$53,0),IF(Assumptions!$B$55&lt;AO$2,Assumptions!$D$58,0))</f>
        <v>1200</v>
      </c>
      <c r="AO131" s="147">
        <f>SUM(IF(Assumptions!$B$40&lt;AR$2,Assumptions!$D$43,0),IF(Assumptions!$B$45&lt;AR$2,Assumptions!$D$48,0),IF(Assumptions!$B$50&lt;AR$2,Assumptions!$D$53,0),IF(Assumptions!$B$55&lt;AR$2,Assumptions!$D$58,0))</f>
        <v>1200</v>
      </c>
      <c r="AP131" s="34">
        <f t="shared" si="469"/>
        <v>14400</v>
      </c>
      <c r="AQ131" s="25"/>
      <c r="AR131" s="147">
        <f>SUM(IF(Assumptions!$B$40&lt;AS$2,Assumptions!$D$43,0),IF(Assumptions!$B$45&lt;AS$2,Assumptions!$D$48,0),IF(Assumptions!$B$50&lt;AS$2,Assumptions!$D$53,0),IF(Assumptions!$B$55&lt;AS$2,Assumptions!$D$58,0))</f>
        <v>1200</v>
      </c>
      <c r="AS131" s="147">
        <f>SUM(IF(Assumptions!$B$40&lt;AT$2,Assumptions!$D$43,0),IF(Assumptions!$B$45&lt;AT$2,Assumptions!$D$48,0),IF(Assumptions!$B$50&lt;AT$2,Assumptions!$D$53,0),IF(Assumptions!$B$55&lt;AT$2,Assumptions!$D$58,0))</f>
        <v>1200</v>
      </c>
      <c r="AT131" s="147">
        <f>SUM(IF(Assumptions!$B$40&lt;AU$2,Assumptions!$D$43,0),IF(Assumptions!$B$45&lt;AU$2,Assumptions!$D$48,0),IF(Assumptions!$B$50&lt;AU$2,Assumptions!$D$53,0),IF(Assumptions!$B$55&lt;AU$2,Assumptions!$D$58,0))</f>
        <v>1200</v>
      </c>
      <c r="AU131" s="147">
        <f>SUM(IF(Assumptions!$B$40&lt;AV$2,Assumptions!$D$43,0),IF(Assumptions!$B$45&lt;AV$2,Assumptions!$D$48,0),IF(Assumptions!$B$50&lt;AV$2,Assumptions!$D$53,0),IF(Assumptions!$B$55&lt;AV$2,Assumptions!$D$58,0))</f>
        <v>1200</v>
      </c>
      <c r="AV131" s="147">
        <f>SUM(IF(Assumptions!$B$40&lt;AW$2,Assumptions!$D$43,0),IF(Assumptions!$B$45&lt;AW$2,Assumptions!$D$48,0),IF(Assumptions!$B$50&lt;AW$2,Assumptions!$D$53,0),IF(Assumptions!$B$55&lt;AW$2,Assumptions!$D$58,0))</f>
        <v>1200</v>
      </c>
      <c r="AW131" s="147">
        <f>SUM(IF(Assumptions!$B$40&lt;AX$2,Assumptions!$D$43,0),IF(Assumptions!$B$45&lt;AX$2,Assumptions!$D$48,0),IF(Assumptions!$B$50&lt;AX$2,Assumptions!$D$53,0),IF(Assumptions!$B$55&lt;AX$2,Assumptions!$D$58,0))</f>
        <v>1200</v>
      </c>
      <c r="AX131" s="147">
        <f>SUM(IF(Assumptions!$B$40&lt;AY$2,Assumptions!$D$43,0),IF(Assumptions!$B$45&lt;AY$2,Assumptions!$D$48,0),IF(Assumptions!$B$50&lt;AY$2,Assumptions!$D$53,0),IF(Assumptions!$B$55&lt;AY$2,Assumptions!$D$58,0))</f>
        <v>1200</v>
      </c>
      <c r="AY131" s="147">
        <f>SUM(IF(Assumptions!$B$40&lt;AZ$2,Assumptions!$D$43,0),IF(Assumptions!$B$45&lt;AZ$2,Assumptions!$D$48,0),IF(Assumptions!$B$50&lt;AZ$2,Assumptions!$D$53,0),IF(Assumptions!$B$55&lt;AZ$2,Assumptions!$D$58,0))</f>
        <v>1200</v>
      </c>
      <c r="AZ131" s="147">
        <f>SUM(IF(Assumptions!$B$40&lt;BA$2,Assumptions!$D$43,0),IF(Assumptions!$B$45&lt;BA$2,Assumptions!$D$48,0),IF(Assumptions!$B$50&lt;BA$2,Assumptions!$D$53,0),IF(Assumptions!$B$55&lt;BA$2,Assumptions!$D$58,0))</f>
        <v>1200</v>
      </c>
      <c r="BA131" s="147">
        <f>SUM(IF(Assumptions!$B$40&lt;BB$2,Assumptions!$D$43,0),IF(Assumptions!$B$45&lt;BB$2,Assumptions!$D$48,0),IF(Assumptions!$B$50&lt;BB$2,Assumptions!$D$53,0),IF(Assumptions!$B$55&lt;BB$2,Assumptions!$D$58,0))</f>
        <v>1200</v>
      </c>
      <c r="BB131" s="147">
        <f>SUM(IF(Assumptions!$B$40&lt;BC$2,Assumptions!$D$43,0),IF(Assumptions!$B$45&lt;BC$2,Assumptions!$D$48,0),IF(Assumptions!$B$50&lt;BC$2,Assumptions!$D$53,0),IF(Assumptions!$B$55&lt;BC$2,Assumptions!$D$58,0))</f>
        <v>1200</v>
      </c>
      <c r="BC131" s="147">
        <f>SUM(IF(Assumptions!$B$40&lt;EDATE(BC$2,1),Assumptions!$D$43,0),IF(Assumptions!$B$45&lt;EDATE(BC$2,1),Assumptions!$D$48,0),IF(Assumptions!$B$50&lt;EDATE(BC$2,1),Assumptions!$D$53,0),IF(Assumptions!$B$55&lt;EDATE(BC$2,1),Assumptions!$D$58,0))</f>
        <v>1200</v>
      </c>
      <c r="BD131" s="34">
        <f t="shared" si="470"/>
        <v>14400</v>
      </c>
      <c r="BE131" s="25"/>
      <c r="BF131" s="56">
        <f t="shared" si="466"/>
        <v>47800</v>
      </c>
    </row>
    <row r="132" spans="1:58" x14ac:dyDescent="0.2">
      <c r="A132" s="149" t="s">
        <v>68</v>
      </c>
      <c r="B132" s="147"/>
      <c r="C132" s="147"/>
      <c r="D132" s="147"/>
      <c r="E132" s="147"/>
      <c r="F132" s="147"/>
      <c r="G132" s="147"/>
      <c r="H132" s="147"/>
      <c r="I132" s="147"/>
      <c r="J132" s="147"/>
      <c r="K132" s="147"/>
      <c r="L132" s="147"/>
      <c r="M132" s="147"/>
      <c r="N132" s="34">
        <f t="shared" si="467"/>
        <v>0</v>
      </c>
      <c r="O132" s="25"/>
      <c r="P132" s="147"/>
      <c r="Q132" s="147"/>
      <c r="R132" s="147"/>
      <c r="S132" s="147"/>
      <c r="T132" s="147"/>
      <c r="U132" s="147"/>
      <c r="V132" s="147"/>
      <c r="W132" s="147"/>
      <c r="X132" s="147"/>
      <c r="Y132" s="147"/>
      <c r="Z132" s="147"/>
      <c r="AA132" s="147"/>
      <c r="AB132" s="34">
        <f t="shared" si="468"/>
        <v>0</v>
      </c>
      <c r="AC132" s="25"/>
      <c r="AD132" s="147"/>
      <c r="AE132" s="147"/>
      <c r="AF132" s="147"/>
      <c r="AG132" s="147"/>
      <c r="AH132" s="147"/>
      <c r="AI132" s="147"/>
      <c r="AJ132" s="147"/>
      <c r="AK132" s="147"/>
      <c r="AL132" s="147"/>
      <c r="AM132" s="147"/>
      <c r="AN132" s="147"/>
      <c r="AO132" s="147"/>
      <c r="AP132" s="34">
        <f t="shared" si="469"/>
        <v>0</v>
      </c>
      <c r="AQ132" s="25"/>
      <c r="AR132" s="147"/>
      <c r="AS132" s="147"/>
      <c r="AT132" s="147"/>
      <c r="AU132" s="147"/>
      <c r="AV132" s="147"/>
      <c r="AW132" s="147"/>
      <c r="AX132" s="147"/>
      <c r="AY132" s="147"/>
      <c r="AZ132" s="147"/>
      <c r="BA132" s="147"/>
      <c r="BB132" s="147"/>
      <c r="BC132" s="147"/>
      <c r="BD132" s="34">
        <f t="shared" si="470"/>
        <v>0</v>
      </c>
      <c r="BE132" s="25"/>
      <c r="BF132" s="56">
        <f t="shared" si="466"/>
        <v>0</v>
      </c>
    </row>
    <row r="133" spans="1:58" x14ac:dyDescent="0.2">
      <c r="A133" s="149" t="s">
        <v>66</v>
      </c>
      <c r="B133" s="147">
        <f>SUM((IF(B$127="",0,(IF(Assumptions!$D$42=0,Assumptions!$F$42/12*0.075,Assumptions!$D$42*0.075)))),(IF(B$128="",0,(IF(Assumptions!$D$47=0,Assumptions!$F$47/12*0.075,Assumptions!$D$47*0.075)))),(IF(B$129="",0,(IF(Assumptions!$D$52=0,Assumptions!$F$52/12*0.075,Assumptions!$D$52*0.075)))),(IF(B$130="",0,(IF(Assumptions!$D$57=0,Assumptions!$F$57/12*0.075,Assumptions!$D$57*0.075)))))</f>
        <v>0</v>
      </c>
      <c r="C133" s="147">
        <f>SUM((IF(C$127="",0,(IF(Assumptions!$D$42=0,Assumptions!$F$42/12*0.075,Assumptions!$D$42*0.075)))),(IF(C$128="",0,(IF(Assumptions!$D$47=0,Assumptions!$F$47/12*0.075,Assumptions!$D$47*0.075)))),(IF(C$129="",0,(IF(Assumptions!$D$52=0,Assumptions!$F$52/12*0.075,Assumptions!$D$52*0.075)))),(IF(C$130="",0,(IF(Assumptions!$D$57=0,Assumptions!$F$57/12*0.075,Assumptions!$D$57*0.075)))))</f>
        <v>0</v>
      </c>
      <c r="D133" s="147">
        <f>SUM((IF(D$127="",0,(IF(Assumptions!$D$42=0,Assumptions!$F$42/12*0.075,Assumptions!$D$42*0.075)))),(IF(D$128="",0,(IF(Assumptions!$D$47=0,Assumptions!$F$47/12*0.075,Assumptions!$D$47*0.075)))),(IF(D$129="",0,(IF(Assumptions!$D$52=0,Assumptions!$F$52/12*0.075,Assumptions!$D$52*0.075)))),(IF(D$130="",0,(IF(Assumptions!$D$57=0,Assumptions!$F$57/12*0.075,Assumptions!$D$57*0.075)))))</f>
        <v>0</v>
      </c>
      <c r="E133" s="147">
        <f>SUM((IF(E$127="",0,(IF(Assumptions!$D$42=0,Assumptions!$F$42/12*0.075,Assumptions!$D$42*0.075)))),(IF(E$128="",0,(IF(Assumptions!$D$47=0,Assumptions!$F$47/12*0.075,Assumptions!$D$47*0.075)))),(IF(E$129="",0,(IF(Assumptions!$D$52=0,Assumptions!$F$52/12*0.075,Assumptions!$D$52*0.075)))),(IF(E$130="",0,(IF(Assumptions!$D$57=0,Assumptions!$F$57/12*0.075,Assumptions!$D$57*0.075)))))</f>
        <v>0</v>
      </c>
      <c r="F133" s="147">
        <f>SUM((IF(F$127="",0,(IF(Assumptions!$D$42=0,Assumptions!$F$42/12*0.075,Assumptions!$D$42*0.075)))),(IF(F$128="",0,(IF(Assumptions!$D$47=0,Assumptions!$F$47/12*0.075,Assumptions!$D$47*0.075)))),(IF(F$129="",0,(IF(Assumptions!$D$52=0,Assumptions!$F$52/12*0.075,Assumptions!$D$52*0.075)))),(IF(F$130="",0,(IF(Assumptions!$D$57=0,Assumptions!$F$57/12*0.075,Assumptions!$D$57*0.075)))))</f>
        <v>93.75</v>
      </c>
      <c r="G133" s="147">
        <f>SUM((IF(G$127="",0,(IF(Assumptions!$D$42=0,Assumptions!$F$42/12*0.075,Assumptions!$D$42*0.075)))),(IF(G$128="",0,(IF(Assumptions!$D$47=0,Assumptions!$F$47/12*0.075,Assumptions!$D$47*0.075)))),(IF(G$129="",0,(IF(Assumptions!$D$52=0,Assumptions!$F$52/12*0.075,Assumptions!$D$52*0.075)))),(IF(G$130="",0,(IF(Assumptions!$D$57=0,Assumptions!$F$57/12*0.075,Assumptions!$D$57*0.075)))))</f>
        <v>93.75</v>
      </c>
      <c r="H133" s="147">
        <f>SUM((IF(H$127="",0,(IF(Assumptions!$D$42=0,Assumptions!$F$42/12*0.075,Assumptions!$D$42*0.075)))),(IF(H$128="",0,(IF(Assumptions!$D$47=0,Assumptions!$F$47/12*0.075,Assumptions!$D$47*0.075)))),(IF(H$129="",0,(IF(Assumptions!$D$52=0,Assumptions!$F$52/12*0.075,Assumptions!$D$52*0.075)))),(IF(H$130="",0,(IF(Assumptions!$D$57=0,Assumptions!$F$57/12*0.075,Assumptions!$D$57*0.075)))))</f>
        <v>93.75</v>
      </c>
      <c r="I133" s="147">
        <f>SUM((IF(I$127="",0,(IF(Assumptions!$D$42=0,Assumptions!$F$42/12*0.075,Assumptions!$D$42*0.075)))),(IF(I$128="",0,(IF(Assumptions!$D$47=0,Assumptions!$F$47/12*0.075,Assumptions!$D$47*0.075)))),(IF(I$129="",0,(IF(Assumptions!$D$52=0,Assumptions!$F$52/12*0.075,Assumptions!$D$52*0.075)))),(IF(I$130="",0,(IF(Assumptions!$D$57=0,Assumptions!$F$57/12*0.075,Assumptions!$D$57*0.075)))))</f>
        <v>281.25</v>
      </c>
      <c r="J133" s="147">
        <f>SUM((IF(J$127="",0,(IF(Assumptions!$D$42=0,Assumptions!$F$42/12*0.075,Assumptions!$D$42*0.075)))),(IF(J$128="",0,(IF(Assumptions!$D$47=0,Assumptions!$F$47/12*0.075,Assumptions!$D$47*0.075)))),(IF(J$129="",0,(IF(Assumptions!$D$52=0,Assumptions!$F$52/12*0.075,Assumptions!$D$52*0.075)))),(IF(J$130="",0,(IF(Assumptions!$D$57=0,Assumptions!$F$57/12*0.075,Assumptions!$D$57*0.075)))))</f>
        <v>468.75</v>
      </c>
      <c r="K133" s="147">
        <f>SUM((IF(K$127="",0,(IF(Assumptions!$D$42=0,Assumptions!$F$42/12*0.075,Assumptions!$D$42*0.075)))),(IF(K$128="",0,(IF(Assumptions!$D$47=0,Assumptions!$F$47/12*0.075,Assumptions!$D$47*0.075)))),(IF(K$129="",0,(IF(Assumptions!$D$52=0,Assumptions!$F$52/12*0.075,Assumptions!$D$52*0.075)))),(IF(K$130="",0,(IF(Assumptions!$D$57=0,Assumptions!$F$57/12*0.075,Assumptions!$D$57*0.075)))))</f>
        <v>468.75</v>
      </c>
      <c r="L133" s="147">
        <f>SUM((IF(L$127="",0,(IF(Assumptions!$D$42=0,Assumptions!$F$42/12*0.075,Assumptions!$D$42*0.075)))),(IF(L$128="",0,(IF(Assumptions!$D$47=0,Assumptions!$F$47/12*0.075,Assumptions!$D$47*0.075)))),(IF(L$129="",0,(IF(Assumptions!$D$52=0,Assumptions!$F$52/12*0.075,Assumptions!$D$52*0.075)))),(IF(L$130="",0,(IF(Assumptions!$D$57=0,Assumptions!$F$57/12*0.075,Assumptions!$D$57*0.075)))))</f>
        <v>468.75</v>
      </c>
      <c r="M133" s="147">
        <f>SUM((IF(M$127="",0,(IF(Assumptions!$D$42=0,Assumptions!$F$42/12*0.075,Assumptions!$D$42*0.075)))),(IF(M$128="",0,(IF(Assumptions!$D$47=0,Assumptions!$F$47/12*0.075,Assumptions!$D$47*0.075)))),(IF(M$129="",0,(IF(Assumptions!$D$52=0,Assumptions!$F$52/12*0.075,Assumptions!$D$52*0.075)))),(IF(M$130="",0,(IF(Assumptions!$D$57=0,Assumptions!$F$57/12*0.075,Assumptions!$D$57*0.075)))))</f>
        <v>468.75</v>
      </c>
      <c r="N133" s="34">
        <f t="shared" si="467"/>
        <v>2437.5</v>
      </c>
      <c r="O133" s="25"/>
      <c r="P133" s="147">
        <f>SUM((IF(P$127="",0,(IF(Assumptions!$D$42=0,Assumptions!$F$42/12*0.075,Assumptions!$D$42*0.075)))),(IF(P$128="",0,(IF(Assumptions!$D$47=0,Assumptions!$F$47/12*0.075,Assumptions!$D$47*0.075)))),(IF(P$129="",0,(IF(Assumptions!$D$52=0,Assumptions!$F$52/12*0.075,Assumptions!$D$52*0.075)))),(IF(P$130="",0,(IF(Assumptions!$D$57=0,Assumptions!$F$57/12*0.075,Assumptions!$D$57*0.075)))))</f>
        <v>468.75</v>
      </c>
      <c r="Q133" s="147">
        <f>SUM((IF(Q$127="",0,(IF(Assumptions!$D$42=0,Assumptions!$F$42/12*0.075,Assumptions!$D$42*0.075)))),(IF(Q$128="",0,(IF(Assumptions!$D$47=0,Assumptions!$F$47/12*0.075,Assumptions!$D$47*0.075)))),(IF(Q$129="",0,(IF(Assumptions!$D$52=0,Assumptions!$F$52/12*0.075,Assumptions!$D$52*0.075)))),(IF(Q$130="",0,(IF(Assumptions!$D$57=0,Assumptions!$F$57/12*0.075,Assumptions!$D$57*0.075)))))</f>
        <v>468.75</v>
      </c>
      <c r="R133" s="147">
        <f>SUM((IF(R$127="",0,(IF(Assumptions!$D$42=0,Assumptions!$F$42/12*0.075,Assumptions!$D$42*0.075)))),(IF(R$128="",0,(IF(Assumptions!$D$47=0,Assumptions!$F$47/12*0.075,Assumptions!$D$47*0.075)))),(IF(R$129="",0,(IF(Assumptions!$D$52=0,Assumptions!$F$52/12*0.075,Assumptions!$D$52*0.075)))),(IF(R$130="",0,(IF(Assumptions!$D$57=0,Assumptions!$F$57/12*0.075,Assumptions!$D$57*0.075)))))</f>
        <v>468.75</v>
      </c>
      <c r="S133" s="147">
        <f>SUM((IF(S$127="",0,(IF(Assumptions!$D$42=0,Assumptions!$F$42/12*0.075,Assumptions!$D$42*0.075)))),(IF(S$128="",0,(IF(Assumptions!$D$47=0,Assumptions!$F$47/12*0.075,Assumptions!$D$47*0.075)))),(IF(S$129="",0,(IF(Assumptions!$D$52=0,Assumptions!$F$52/12*0.075,Assumptions!$D$52*0.075)))),(IF(S$130="",0,(IF(Assumptions!$D$57=0,Assumptions!$F$57/12*0.075,Assumptions!$D$57*0.075)))))</f>
        <v>468.75</v>
      </c>
      <c r="T133" s="147">
        <f>SUM((IF(T$127="",0,(IF(Assumptions!$D$42=0,Assumptions!$F$42/12*0.075,Assumptions!$D$42*0.075)))),(IF(T$128="",0,(IF(Assumptions!$D$47=0,Assumptions!$F$47/12*0.075,Assumptions!$D$47*0.075)))),(IF(T$129="",0,(IF(Assumptions!$D$52=0,Assumptions!$F$52/12*0.075,Assumptions!$D$52*0.075)))),(IF(T$130="",0,(IF(Assumptions!$D$57=0,Assumptions!$F$57/12*0.075,Assumptions!$D$57*0.075)))))</f>
        <v>468.75</v>
      </c>
      <c r="U133" s="147">
        <f>SUM((IF(U$127="",0,(IF(Assumptions!$D$42=0,Assumptions!$F$42/12*0.075,Assumptions!$D$42*0.075)))),(IF(U$128="",0,(IF(Assumptions!$D$47=0,Assumptions!$F$47/12*0.075,Assumptions!$D$47*0.075)))),(IF(U$129="",0,(IF(Assumptions!$D$52=0,Assumptions!$F$52/12*0.075,Assumptions!$D$52*0.075)))),(IF(U$130="",0,(IF(Assumptions!$D$57=0,Assumptions!$F$57/12*0.075,Assumptions!$D$57*0.075)))))</f>
        <v>468.75</v>
      </c>
      <c r="V133" s="147">
        <f>SUM((IF(V$127="",0,(IF(Assumptions!$D$42=0,Assumptions!$F$42/12*0.075,Assumptions!$D$42*0.075)))),(IF(V$128="",0,(IF(Assumptions!$D$47=0,Assumptions!$F$47/12*0.075,Assumptions!$D$47*0.075)))),(IF(V$129="",0,(IF(Assumptions!$D$52=0,Assumptions!$F$52/12*0.075,Assumptions!$D$52*0.075)))),(IF(V$130="",0,(IF(Assumptions!$D$57=0,Assumptions!$F$57/12*0.075,Assumptions!$D$57*0.075)))))</f>
        <v>468.75</v>
      </c>
      <c r="W133" s="147">
        <f>SUM((IF(W$127="",0,(IF(Assumptions!$D$42=0,Assumptions!$F$42/12*0.075,Assumptions!$D$42*0.075)))),(IF(W$128="",0,(IF(Assumptions!$D$47=0,Assumptions!$F$47/12*0.075,Assumptions!$D$47*0.075)))),(IF(W$129="",0,(IF(Assumptions!$D$52=0,Assumptions!$F$52/12*0.075,Assumptions!$D$52*0.075)))),(IF(W$130="",0,(IF(Assumptions!$D$57=0,Assumptions!$F$57/12*0.075,Assumptions!$D$57*0.075)))))</f>
        <v>656.25</v>
      </c>
      <c r="X133" s="147">
        <f>SUM((IF(X$127="",0,(IF(Assumptions!$D$42=0,Assumptions!$F$42/12*0.075,Assumptions!$D$42*0.075)))),(IF(X$128="",0,(IF(Assumptions!$D$47=0,Assumptions!$F$47/12*0.075,Assumptions!$D$47*0.075)))),(IF(X$129="",0,(IF(Assumptions!$D$52=0,Assumptions!$F$52/12*0.075,Assumptions!$D$52*0.075)))),(IF(X$130="",0,(IF(Assumptions!$D$57=0,Assumptions!$F$57/12*0.075,Assumptions!$D$57*0.075)))))</f>
        <v>656.25</v>
      </c>
      <c r="Y133" s="147">
        <f>SUM((IF(Y$127="",0,(IF(Assumptions!$D$42=0,Assumptions!$F$42/12*0.075,Assumptions!$D$42*0.075)))),(IF(Y$128="",0,(IF(Assumptions!$D$47=0,Assumptions!$F$47/12*0.075,Assumptions!$D$47*0.075)))),(IF(Y$129="",0,(IF(Assumptions!$D$52=0,Assumptions!$F$52/12*0.075,Assumptions!$D$52*0.075)))),(IF(Y$130="",0,(IF(Assumptions!$D$57=0,Assumptions!$F$57/12*0.075,Assumptions!$D$57*0.075)))))</f>
        <v>656.25</v>
      </c>
      <c r="Z133" s="147">
        <f>SUM((IF(Z$127="",0,(IF(Assumptions!$D$42=0,Assumptions!$F$42/12*0.075,Assumptions!$D$42*0.075)))),(IF(Z$128="",0,(IF(Assumptions!$D$47=0,Assumptions!$F$47/12*0.075,Assumptions!$D$47*0.075)))),(IF(Z$129="",0,(IF(Assumptions!$D$52=0,Assumptions!$F$52/12*0.075,Assumptions!$D$52*0.075)))),(IF(Z$130="",0,(IF(Assumptions!$D$57=0,Assumptions!$F$57/12*0.075,Assumptions!$D$57*0.075)))))</f>
        <v>656.25</v>
      </c>
      <c r="AA133" s="147">
        <f>SUM((IF(AA$127="",0,(IF(Assumptions!$D$42=0,Assumptions!$F$42/12*0.075,Assumptions!$D$42*0.075)))),(IF(AA$128="",0,(IF(Assumptions!$D$47=0,Assumptions!$F$47/12*0.075,Assumptions!$D$47*0.075)))),(IF(AA$129="",0,(IF(Assumptions!$D$52=0,Assumptions!$F$52/12*0.075,Assumptions!$D$52*0.075)))),(IF(AA$130="",0,(IF(Assumptions!$D$57=0,Assumptions!$F$57/12*0.075,Assumptions!$D$57*0.075)))))</f>
        <v>656.25</v>
      </c>
      <c r="AB133" s="34">
        <f t="shared" si="468"/>
        <v>6562.5</v>
      </c>
      <c r="AC133" s="25"/>
      <c r="AD133" s="147">
        <f>SUM((IF(AD$127="",0,(IF(Assumptions!$D$42=0,Assumptions!$F$42/12*0.075,Assumptions!$D$42*0.075)))),(IF(AD$128="",0,(IF(Assumptions!$D$47=0,Assumptions!$F$47/12*0.075,Assumptions!$D$47*0.075)))),(IF(AD$129="",0,(IF(Assumptions!$D$52=0,Assumptions!$F$52/12*0.075,Assumptions!$D$52*0.075)))),(IF(AD$130="",0,(IF(Assumptions!$D$57=0,Assumptions!$F$57/12*0.075,Assumptions!$D$57*0.075)))))</f>
        <v>656.25</v>
      </c>
      <c r="AE133" s="147">
        <f>SUM((IF(AE$127="",0,(IF(Assumptions!$D$42=0,Assumptions!$F$42/12*0.075,Assumptions!$D$42*0.075)))),(IF(AE$128="",0,(IF(Assumptions!$D$47=0,Assumptions!$F$47/12*0.075,Assumptions!$D$47*0.075)))),(IF(AE$129="",0,(IF(Assumptions!$D$52=0,Assumptions!$F$52/12*0.075,Assumptions!$D$52*0.075)))),(IF(AE$130="",0,(IF(Assumptions!$D$57=0,Assumptions!$F$57/12*0.075,Assumptions!$D$57*0.075)))))</f>
        <v>656.25</v>
      </c>
      <c r="AF133" s="147">
        <f>SUM((IF(AF$127="",0,(IF(Assumptions!$D$42=0,Assumptions!$F$42/12*0.075,Assumptions!$D$42*0.075)))),(IF(AF$128="",0,(IF(Assumptions!$D$47=0,Assumptions!$F$47/12*0.075,Assumptions!$D$47*0.075)))),(IF(AF$129="",0,(IF(Assumptions!$D$52=0,Assumptions!$F$52/12*0.075,Assumptions!$D$52*0.075)))),(IF(AF$130="",0,(IF(Assumptions!$D$57=0,Assumptions!$F$57/12*0.075,Assumptions!$D$57*0.075)))))</f>
        <v>656.25</v>
      </c>
      <c r="AG133" s="147">
        <f>SUM((IF(AG$127="",0,(IF(Assumptions!$D$42=0,Assumptions!$F$42/12*0.075,Assumptions!$D$42*0.075)))),(IF(AG$128="",0,(IF(Assumptions!$D$47=0,Assumptions!$F$47/12*0.075,Assumptions!$D$47*0.075)))),(IF(AG$129="",0,(IF(Assumptions!$D$52=0,Assumptions!$F$52/12*0.075,Assumptions!$D$52*0.075)))),(IF(AG$130="",0,(IF(Assumptions!$D$57=0,Assumptions!$F$57/12*0.075,Assumptions!$D$57*0.075)))))</f>
        <v>656.25</v>
      </c>
      <c r="AH133" s="147">
        <f>SUM((IF(AH$127="",0,(IF(Assumptions!$D$42=0,Assumptions!$F$42/12*0.075,Assumptions!$D$42*0.075)))),(IF(AH$128="",0,(IF(Assumptions!$D$47=0,Assumptions!$F$47/12*0.075,Assumptions!$D$47*0.075)))),(IF(AH$129="",0,(IF(Assumptions!$D$52=0,Assumptions!$F$52/12*0.075,Assumptions!$D$52*0.075)))),(IF(AH$130="",0,(IF(Assumptions!$D$57=0,Assumptions!$F$57/12*0.075,Assumptions!$D$57*0.075)))))</f>
        <v>656.25</v>
      </c>
      <c r="AI133" s="147">
        <f>SUM((IF(AI$127="",0,(IF(Assumptions!$D$42=0,Assumptions!$F$42/12*0.075,Assumptions!$D$42*0.075)))),(IF(AI$128="",0,(IF(Assumptions!$D$47=0,Assumptions!$F$47/12*0.075,Assumptions!$D$47*0.075)))),(IF(AI$129="",0,(IF(Assumptions!$D$52=0,Assumptions!$F$52/12*0.075,Assumptions!$D$52*0.075)))),(IF(AI$130="",0,(IF(Assumptions!$D$57=0,Assumptions!$F$57/12*0.075,Assumptions!$D$57*0.075)))))</f>
        <v>656.25</v>
      </c>
      <c r="AJ133" s="147">
        <f>SUM((IF(AJ$127="",0,(IF(Assumptions!$D$42=0,Assumptions!$F$42/12*0.075,Assumptions!$D$42*0.075)))),(IF(AJ$128="",0,(IF(Assumptions!$D$47=0,Assumptions!$F$47/12*0.075,Assumptions!$D$47*0.075)))),(IF(AJ$129="",0,(IF(Assumptions!$D$52=0,Assumptions!$F$52/12*0.075,Assumptions!$D$52*0.075)))),(IF(AJ$130="",0,(IF(Assumptions!$D$57=0,Assumptions!$F$57/12*0.075,Assumptions!$D$57*0.075)))))</f>
        <v>656.25</v>
      </c>
      <c r="AK133" s="147">
        <f>SUM((IF(AK$127="",0,(IF(Assumptions!$D$42=0,Assumptions!$F$42/12*0.075,Assumptions!$D$42*0.075)))),(IF(AK$128="",0,(IF(Assumptions!$D$47=0,Assumptions!$F$47/12*0.075,Assumptions!$D$47*0.075)))),(IF(AK$129="",0,(IF(Assumptions!$D$52=0,Assumptions!$F$52/12*0.075,Assumptions!$D$52*0.075)))),(IF(AK$130="",0,(IF(Assumptions!$D$57=0,Assumptions!$F$57/12*0.075,Assumptions!$D$57*0.075)))))</f>
        <v>656.25</v>
      </c>
      <c r="AL133" s="147">
        <f>SUM((IF(AL$127="",0,(IF(Assumptions!$D$42=0,Assumptions!$F$42/12*0.075,Assumptions!$D$42*0.075)))),(IF(AL$128="",0,(IF(Assumptions!$D$47=0,Assumptions!$F$47/12*0.075,Assumptions!$D$47*0.075)))),(IF(AL$129="",0,(IF(Assumptions!$D$52=0,Assumptions!$F$52/12*0.075,Assumptions!$D$52*0.075)))),(IF(AL$130="",0,(IF(Assumptions!$D$57=0,Assumptions!$F$57/12*0.075,Assumptions!$D$57*0.075)))))</f>
        <v>656.25</v>
      </c>
      <c r="AM133" s="147">
        <f>SUM((IF(AM$127="",0,(IF(Assumptions!$D$42=0,Assumptions!$F$42/12*0.075,Assumptions!$D$42*0.075)))),(IF(AM$128="",0,(IF(Assumptions!$D$47=0,Assumptions!$F$47/12*0.075,Assumptions!$D$47*0.075)))),(IF(AM$129="",0,(IF(Assumptions!$D$52=0,Assumptions!$F$52/12*0.075,Assumptions!$D$52*0.075)))),(IF(AM$130="",0,(IF(Assumptions!$D$57=0,Assumptions!$F$57/12*0.075,Assumptions!$D$57*0.075)))))</f>
        <v>656.25</v>
      </c>
      <c r="AN133" s="147">
        <f>SUM((IF(AN$127="",0,(IF(Assumptions!$D$42=0,Assumptions!$F$42/12*0.075,Assumptions!$D$42*0.075)))),(IF(AN$128="",0,(IF(Assumptions!$D$47=0,Assumptions!$F$47/12*0.075,Assumptions!$D$47*0.075)))),(IF(AN$129="",0,(IF(Assumptions!$D$52=0,Assumptions!$F$52/12*0.075,Assumptions!$D$52*0.075)))),(IF(AN$130="",0,(IF(Assumptions!$D$57=0,Assumptions!$F$57/12*0.075,Assumptions!$D$57*0.075)))))</f>
        <v>656.25</v>
      </c>
      <c r="AO133" s="147">
        <f>SUM((IF(AO$127="",0,(IF(Assumptions!$D$42=0,Assumptions!$F$42/12*0.075,Assumptions!$D$42*0.075)))),(IF(AO$128="",0,(IF(Assumptions!$D$47=0,Assumptions!$F$47/12*0.075,Assumptions!$D$47*0.075)))),(IF(AO$129="",0,(IF(Assumptions!$D$52=0,Assumptions!$F$52/12*0.075,Assumptions!$D$52*0.075)))),(IF(AO$130="",0,(IF(Assumptions!$D$57=0,Assumptions!$F$57/12*0.075,Assumptions!$D$57*0.075)))))</f>
        <v>656.25</v>
      </c>
      <c r="AP133" s="34">
        <f t="shared" si="469"/>
        <v>7875</v>
      </c>
      <c r="AQ133" s="25"/>
      <c r="AR133" s="147">
        <f>SUM((IF(AR$127="",0,(IF(Assumptions!$D$42=0,Assumptions!$F$42/12*0.075,Assumptions!$D$42*0.075)))),(IF(AR$128="",0,(IF(Assumptions!$D$47=0,Assumptions!$F$47/12*0.075,Assumptions!$D$47*0.075)))),(IF(AR$129="",0,(IF(Assumptions!$D$52=0,Assumptions!$F$52/12*0.075,Assumptions!$D$52*0.075)))),(IF(AR$130="",0,(IF(Assumptions!$D$57=0,Assumptions!$F$57/12*0.075,Assumptions!$D$57*0.075)))))</f>
        <v>656.25</v>
      </c>
      <c r="AS133" s="147">
        <f>SUM((IF(AS$127="",0,(IF(Assumptions!$D$42=0,Assumptions!$F$42/12*0.075,Assumptions!$D$42*0.075)))),(IF(AS$128="",0,(IF(Assumptions!$D$47=0,Assumptions!$F$47/12*0.075,Assumptions!$D$47*0.075)))),(IF(AS$129="",0,(IF(Assumptions!$D$52=0,Assumptions!$F$52/12*0.075,Assumptions!$D$52*0.075)))),(IF(AS$130="",0,(IF(Assumptions!$D$57=0,Assumptions!$F$57/12*0.075,Assumptions!$D$57*0.075)))))</f>
        <v>656.25</v>
      </c>
      <c r="AT133" s="147">
        <f>SUM((IF(AT$127="",0,(IF(Assumptions!$D$42=0,Assumptions!$F$42/12*0.075,Assumptions!$D$42*0.075)))),(IF(AT$128="",0,(IF(Assumptions!$D$47=0,Assumptions!$F$47/12*0.075,Assumptions!$D$47*0.075)))),(IF(AT$129="",0,(IF(Assumptions!$D$52=0,Assumptions!$F$52/12*0.075,Assumptions!$D$52*0.075)))),(IF(AT$130="",0,(IF(Assumptions!$D$57=0,Assumptions!$F$57/12*0.075,Assumptions!$D$57*0.075)))))</f>
        <v>656.25</v>
      </c>
      <c r="AU133" s="147">
        <f>SUM((IF(AU$127="",0,(IF(Assumptions!$D$42=0,Assumptions!$F$42/12*0.075,Assumptions!$D$42*0.075)))),(IF(AU$128="",0,(IF(Assumptions!$D$47=0,Assumptions!$F$47/12*0.075,Assumptions!$D$47*0.075)))),(IF(AU$129="",0,(IF(Assumptions!$D$52=0,Assumptions!$F$52/12*0.075,Assumptions!$D$52*0.075)))),(IF(AU$130="",0,(IF(Assumptions!$D$57=0,Assumptions!$F$57/12*0.075,Assumptions!$D$57*0.075)))))</f>
        <v>656.25</v>
      </c>
      <c r="AV133" s="147">
        <f>SUM((IF(AV$127="",0,(IF(Assumptions!$D$42=0,Assumptions!$F$42/12*0.075,Assumptions!$D$42*0.075)))),(IF(AV$128="",0,(IF(Assumptions!$D$47=0,Assumptions!$F$47/12*0.075,Assumptions!$D$47*0.075)))),(IF(AV$129="",0,(IF(Assumptions!$D$52=0,Assumptions!$F$52/12*0.075,Assumptions!$D$52*0.075)))),(IF(AV$130="",0,(IF(Assumptions!$D$57=0,Assumptions!$F$57/12*0.075,Assumptions!$D$57*0.075)))))</f>
        <v>656.25</v>
      </c>
      <c r="AW133" s="147">
        <f>SUM((IF(AW$127="",0,(IF(Assumptions!$D$42=0,Assumptions!$F$42/12*0.075,Assumptions!$D$42*0.075)))),(IF(AW$128="",0,(IF(Assumptions!$D$47=0,Assumptions!$F$47/12*0.075,Assumptions!$D$47*0.075)))),(IF(AW$129="",0,(IF(Assumptions!$D$52=0,Assumptions!$F$52/12*0.075,Assumptions!$D$52*0.075)))),(IF(AW$130="",0,(IF(Assumptions!$D$57=0,Assumptions!$F$57/12*0.075,Assumptions!$D$57*0.075)))))</f>
        <v>656.25</v>
      </c>
      <c r="AX133" s="147">
        <f>SUM((IF(AX$127="",0,(IF(Assumptions!$D$42=0,Assumptions!$F$42/12*0.075,Assumptions!$D$42*0.075)))),(IF(AX$128="",0,(IF(Assumptions!$D$47=0,Assumptions!$F$47/12*0.075,Assumptions!$D$47*0.075)))),(IF(AX$129="",0,(IF(Assumptions!$D$52=0,Assumptions!$F$52/12*0.075,Assumptions!$D$52*0.075)))),(IF(AX$130="",0,(IF(Assumptions!$D$57=0,Assumptions!$F$57/12*0.075,Assumptions!$D$57*0.075)))))</f>
        <v>656.25</v>
      </c>
      <c r="AY133" s="147">
        <f>SUM((IF(AY$127="",0,(IF(Assumptions!$D$42=0,Assumptions!$F$42/12*0.075,Assumptions!$D$42*0.075)))),(IF(AY$128="",0,(IF(Assumptions!$D$47=0,Assumptions!$F$47/12*0.075,Assumptions!$D$47*0.075)))),(IF(AY$129="",0,(IF(Assumptions!$D$52=0,Assumptions!$F$52/12*0.075,Assumptions!$D$52*0.075)))),(IF(AY$130="",0,(IF(Assumptions!$D$57=0,Assumptions!$F$57/12*0.075,Assumptions!$D$57*0.075)))))</f>
        <v>656.25</v>
      </c>
      <c r="AZ133" s="147">
        <f>SUM((IF(AZ$127="",0,(IF(Assumptions!$D$42=0,Assumptions!$F$42/12*0.075,Assumptions!$D$42*0.075)))),(IF(AZ$128="",0,(IF(Assumptions!$D$47=0,Assumptions!$F$47/12*0.075,Assumptions!$D$47*0.075)))),(IF(AZ$129="",0,(IF(Assumptions!$D$52=0,Assumptions!$F$52/12*0.075,Assumptions!$D$52*0.075)))),(IF(AZ$130="",0,(IF(Assumptions!$D$57=0,Assumptions!$F$57/12*0.075,Assumptions!$D$57*0.075)))))</f>
        <v>656.25</v>
      </c>
      <c r="BA133" s="147">
        <f>SUM((IF(BA$127="",0,(IF(Assumptions!$D$42=0,Assumptions!$F$42/12*0.075,Assumptions!$D$42*0.075)))),(IF(BA$128="",0,(IF(Assumptions!$D$47=0,Assumptions!$F$47/12*0.075,Assumptions!$D$47*0.075)))),(IF(BA$129="",0,(IF(Assumptions!$D$52=0,Assumptions!$F$52/12*0.075,Assumptions!$D$52*0.075)))),(IF(BA$130="",0,(IF(Assumptions!$D$57=0,Assumptions!$F$57/12*0.075,Assumptions!$D$57*0.075)))))</f>
        <v>656.25</v>
      </c>
      <c r="BB133" s="147">
        <f>SUM((IF(BB$127="",0,(IF(Assumptions!$D$42=0,Assumptions!$F$42/12*0.075,Assumptions!$D$42*0.075)))),(IF(BB$128="",0,(IF(Assumptions!$D$47=0,Assumptions!$F$47/12*0.075,Assumptions!$D$47*0.075)))),(IF(BB$129="",0,(IF(Assumptions!$D$52=0,Assumptions!$F$52/12*0.075,Assumptions!$D$52*0.075)))),(IF(BB$130="",0,(IF(Assumptions!$D$57=0,Assumptions!$F$57/12*0.075,Assumptions!$D$57*0.075)))))</f>
        <v>656.25</v>
      </c>
      <c r="BC133" s="147">
        <f>SUM((IF(BC$127="",0,(IF(Assumptions!$D$42=0,Assumptions!$F$42/12*0.075,Assumptions!$D$42*0.075)))),(IF(BC$128="",0,(IF(Assumptions!$D$47=0,Assumptions!$F$47/12*0.075,Assumptions!$D$47*0.075)))),(IF(BC$129="",0,(IF(Assumptions!$D$52=0,Assumptions!$F$52/12*0.075,Assumptions!$D$52*0.075)))),(IF(BC$130="",0,(IF(Assumptions!$D$57=0,Assumptions!$F$57/12*0.075,Assumptions!$D$57*0.075)))))</f>
        <v>656.25</v>
      </c>
      <c r="BD133" s="34">
        <f t="shared" si="470"/>
        <v>7875</v>
      </c>
      <c r="BE133" s="25"/>
      <c r="BF133" s="56">
        <f t="shared" si="466"/>
        <v>24750</v>
      </c>
    </row>
    <row r="134" spans="1:58" x14ac:dyDescent="0.2">
      <c r="A134" s="149" t="s">
        <v>67</v>
      </c>
      <c r="B134" s="153" t="str">
        <f>IF((SUM((IF(EOMONTH(Assumptions!$B$40,0)&lt;=EOMONTH(B$2,0),$N$127*0.009,0)),(IF(EOMONTH(Assumptions!$B$45,0)&lt;=EOMONTH(B$2,0),$N$128*0.009,0)),(IF(EOMONTH(Assumptions!$B$50,0)&lt;=EOMONTH(B$2,0),$N$129*0.009,0)),(IF(EOMONTH(Assumptions!$B$55,0)&lt;=EOMONTH(B$2,0),$N$130*0.009,0))))=0,"",(SUM((IF(EOMONTH(Assumptions!$B$40,0)&lt;=EOMONTH(B$2,0),$N$127*0.009,0)),(IF(EOMONTH(Assumptions!$B$45,0)&lt;=EOMONTH(B$2,0),$N$128*0.009,0)),(IF(EOMONTH(Assumptions!$B$50,0)&lt;=EOMONTH(B$2,0),$N$129*0.009,0)),(IF(EOMONTH(Assumptions!$B$55,0)&lt;=EOMONTH(B$2,0),$N$130*0.009,0)))))</f>
        <v/>
      </c>
      <c r="C134" s="153" t="str">
        <f>IF((SUM((IF(EOMONTH(Assumptions!$B$40,0)=EOMONTH(C$2,0),$N$127*0.009,0)),(IF(EOMONTH(Assumptions!$B$45,0)=EOMONTH(C$2,0),$N$128*0.009,0)),(IF(EOMONTH(Assumptions!$B$50,0)=EOMONTH(C$2,0),$N$129*0.009,0)),(IF(EOMONTH(Assumptions!$B$55,0)=EOMONTH(C$2,0),$N$130*0.009,0))))=0,"",(SUM((IF(EOMONTH(Assumptions!$B$40,0)=EOMONTH(C$2,0),$N$127*0.009,0)),(IF(EOMONTH(Assumptions!$B$45,0)=EOMONTH(C$2,0),$N$128*0.009,0)),(IF(EOMONTH(Assumptions!$B$50,0)=EOMONTH(C$2,0),$N$129*0.009,0)),(IF(EOMONTH(Assumptions!$B$55,0)=EOMONTH(C$2,0),$N$130*0.009,0)))))</f>
        <v/>
      </c>
      <c r="D134" s="153" t="str">
        <f>IF((SUM((IF(EOMONTH(Assumptions!$B$40,0)=EOMONTH(D$2,0),$N$127*0.009,0)),(IF(EOMONTH(Assumptions!$B$45,0)=EOMONTH(D$2,0),$N$128*0.009,0)),(IF(EOMONTH(Assumptions!$B$50,0)=EOMONTH(D$2,0),$N$129*0.009,0)),(IF(EOMONTH(Assumptions!$B$55,0)=EOMONTH(D$2,0),$N$130*0.009,0))))=0,"",(SUM((IF(EOMONTH(Assumptions!$B$40,0)=EOMONTH(D$2,0),$N$127*0.009,0)),(IF(EOMONTH(Assumptions!$B$45,0)=EOMONTH(D$2,0),$N$128*0.009,0)),(IF(EOMONTH(Assumptions!$B$50,0)=EOMONTH(D$2,0),$N$129*0.009,0)),(IF(EOMONTH(Assumptions!$B$55,0)=EOMONTH(D$2,0),$N$130*0.009,0)))))</f>
        <v/>
      </c>
      <c r="E134" s="153" t="str">
        <f>IF((SUM((IF(EOMONTH(Assumptions!$B$40,0)=EOMONTH(E$2,0),$N$127*0.009,0)),(IF(EOMONTH(Assumptions!$B$45,0)=EOMONTH(E$2,0),$N$128*0.009,0)),(IF(EOMONTH(Assumptions!$B$50,0)=EOMONTH(E$2,0),$N$129*0.009,0)),(IF(EOMONTH(Assumptions!$B$55,0)=EOMONTH(E$2,0),$N$130*0.009,0))))=0,"",(SUM((IF(EOMONTH(Assumptions!$B$40,0)=EOMONTH(E$2,0),$N$127*0.009,0)),(IF(EOMONTH(Assumptions!$B$45,0)=EOMONTH(E$2,0),$N$128*0.009,0)),(IF(EOMONTH(Assumptions!$B$50,0)=EOMONTH(E$2,0),$N$129*0.009,0)),(IF(EOMONTH(Assumptions!$B$55,0)=EOMONTH(E$2,0),$N$130*0.009,0)))))</f>
        <v/>
      </c>
      <c r="F134" s="153">
        <f>IF((SUM((IF(EOMONTH(Assumptions!$B$40,0)=EOMONTH(F$2,0),$N$127*0.009,0)),(IF(EOMONTH(Assumptions!$B$45,0)=EOMONTH(F$2,0),$N$128*0.009,0)),(IF(EOMONTH(Assumptions!$B$50,0)=EOMONTH(F$2,0),$N$129*0.009,0)),(IF(EOMONTH(Assumptions!$B$55,0)=EOMONTH(F$2,0),$N$130*0.009,0))))=0,"",(SUM((IF(EOMONTH(Assumptions!$B$40,0)=EOMONTH(F$2,0),$N$127*0.009,0)),(IF(EOMONTH(Assumptions!$B$45,0)=EOMONTH(F$2,0),$N$128*0.009,0)),(IF(EOMONTH(Assumptions!$B$50,0)=EOMONTH(F$2,0),$N$129*0.009,0)),(IF(EOMONTH(Assumptions!$B$55,0)=EOMONTH(F$2,0),$N$130*0.009,0)))))</f>
        <v>390</v>
      </c>
      <c r="G134" s="153" t="str">
        <f>IF((SUM((IF(EOMONTH(Assumptions!$B$40,0)=EOMONTH(G$2,0),$N$127*0.009,0)),(IF(EOMONTH(Assumptions!$B$45,0)=EOMONTH(G$2,0),$N$128*0.009,0)),(IF(EOMONTH(Assumptions!$B$50,0)=EOMONTH(G$2,0),$N$129*0.009,0)),(IF(EOMONTH(Assumptions!$B$55,0)=EOMONTH(G$2,0),$N$130*0.009,0))))=0,"",(SUM((IF(EOMONTH(Assumptions!$B$40,0)=EOMONTH(G$2,0),$N$127*0.009,0)),(IF(EOMONTH(Assumptions!$B$45,0)=EOMONTH(G$2,0),$N$128*0.009,0)),(IF(EOMONTH(Assumptions!$B$50,0)=EOMONTH(G$2,0),$N$129*0.009,0)),(IF(EOMONTH(Assumptions!$B$55,0)=EOMONTH(G$2,0),$N$130*0.009,0)))))</f>
        <v/>
      </c>
      <c r="H134" s="153" t="str">
        <f>IF((SUM((IF(EOMONTH(Assumptions!$B$40,0)=EOMONTH(H$2,0),$N$127*0.009,0)),(IF(EOMONTH(Assumptions!$B$45,0)=EOMONTH(H$2,0),$N$128*0.009,0)),(IF(EOMONTH(Assumptions!$B$50,0)=EOMONTH(H$2,0),$N$129*0.009,0)),(IF(EOMONTH(Assumptions!$B$55,0)=EOMONTH(H$2,0),$N$130*0.009,0))))=0,"",(SUM((IF(EOMONTH(Assumptions!$B$40,0)=EOMONTH(H$2,0),$N$127*0.009,0)),(IF(EOMONTH(Assumptions!$B$45,0)=EOMONTH(H$2,0),$N$128*0.009,0)),(IF(EOMONTH(Assumptions!$B$50,0)=EOMONTH(H$2,0),$N$129*0.009,0)),(IF(EOMONTH(Assumptions!$B$55,0)=EOMONTH(H$2,0),$N$130*0.009,0)))))</f>
        <v/>
      </c>
      <c r="I134" s="153">
        <f>IF((SUM((IF(EOMONTH(Assumptions!$B$40,0)=EOMONTH(I$2,0),$N$127*0.009,0)),(IF(EOMONTH(Assumptions!$B$45,0)=EOMONTH(I$2,0),$N$128*0.009,0)),(IF(EOMONTH(Assumptions!$B$50,0)=EOMONTH(I$2,0),$N$129*0.009,0)),(IF(EOMONTH(Assumptions!$B$55,0)=EOMONTH(I$2,0),$N$130*0.009,0))))=0,"",(SUM((IF(EOMONTH(Assumptions!$B$40,0)=EOMONTH(I$2,0),$N$127*0.009,0)),(IF(EOMONTH(Assumptions!$B$45,0)=EOMONTH(I$2,0),$N$128*0.009,0)),(IF(EOMONTH(Assumptions!$B$50,0)=EOMONTH(I$2,0),$N$129*0.009,0)),(IF(EOMONTH(Assumptions!$B$55,0)=EOMONTH(I$2,0),$N$130*0.009,0)))))</f>
        <v>112.49999999999999</v>
      </c>
      <c r="J134" s="153">
        <f>IF((SUM((IF(EOMONTH(Assumptions!$B$40,0)=EOMONTH(J$2,0),$N$127*0.009,0)),(IF(EOMONTH(Assumptions!$B$45,0)=EOMONTH(J$2,0),$N$128*0.009,0)),(IF(EOMONTH(Assumptions!$B$50,0)=EOMONTH(J$2,0),$N$129*0.009,0)),(IF(EOMONTH(Assumptions!$B$55,0)=EOMONTH(J$2,0),$N$130*0.009,0))))=0,"",(SUM((IF(EOMONTH(Assumptions!$B$40,0)=EOMONTH(J$2,0),$N$127*0.009,0)),(IF(EOMONTH(Assumptions!$B$45,0)=EOMONTH(J$2,0),$N$128*0.009,0)),(IF(EOMONTH(Assumptions!$B$50,0)=EOMONTH(J$2,0),$N$129*0.009,0)),(IF(EOMONTH(Assumptions!$B$55,0)=EOMONTH(J$2,0),$N$130*0.009,0)))))</f>
        <v>90</v>
      </c>
      <c r="K134" s="153" t="str">
        <f>IF((SUM((IF(EOMONTH(Assumptions!$B$40,0)=EOMONTH(K$2,0),$N$127*0.009,0)),(IF(EOMONTH(Assumptions!$B$45,0)=EOMONTH(K$2,0),$N$128*0.009,0)),(IF(EOMONTH(Assumptions!$B$50,0)=EOMONTH(K$2,0),$N$129*0.009,0)),(IF(EOMONTH(Assumptions!$B$55,0)=EOMONTH(K$2,0),$N$130*0.009,0))))=0,"",(SUM((IF(EOMONTH(Assumptions!$B$40,0)=EOMONTH(K$2,0),$N$127*0.009,0)),(IF(EOMONTH(Assumptions!$B$45,0)=EOMONTH(K$2,0),$N$128*0.009,0)),(IF(EOMONTH(Assumptions!$B$50,0)=EOMONTH(K$2,0),$N$129*0.009,0)),(IF(EOMONTH(Assumptions!$B$55,0)=EOMONTH(K$2,0),$N$130*0.009,0)))))</f>
        <v/>
      </c>
      <c r="L134" s="153" t="str">
        <f>IF((SUM((IF(EOMONTH(Assumptions!$B$40,0)=EOMONTH(L$2,0),$N$127*0.009,0)),(IF(EOMONTH(Assumptions!$B$45,0)=EOMONTH(L$2,0),$N$128*0.009,0)),(IF(EOMONTH(Assumptions!$B$50,0)=EOMONTH(L$2,0),$N$129*0.009,0)),(IF(EOMONTH(Assumptions!$B$55,0)=EOMONTH(L$2,0),$N$130*0.009,0))))=0,"",(SUM((IF(EOMONTH(Assumptions!$B$40,0)=EOMONTH(L$2,0),$N$127*0.009,0)),(IF(EOMONTH(Assumptions!$B$45,0)=EOMONTH(L$2,0),$N$128*0.009,0)),(IF(EOMONTH(Assumptions!$B$50,0)=EOMONTH(L$2,0),$N$129*0.009,0)),(IF(EOMONTH(Assumptions!$B$55,0)=EOMONTH(L$2,0),$N$130*0.009,0)))))</f>
        <v/>
      </c>
      <c r="M134" s="153" t="str">
        <f>IF((SUM((IF(EOMONTH(Assumptions!$B$40,0)=EOMONTH(M$2,0),$N$127*0.009,0)),(IF(EOMONTH(Assumptions!$B$45,0)=EOMONTH(M$2,0),$N$128*0.009,0)),(IF(EOMONTH(Assumptions!$B$50,0)=EOMONTH(M$2,0),$N$129*0.009,0)),(IF(EOMONTH(Assumptions!$B$55,0)=EOMONTH(M$2,0),$N$130*0.009,0))))=0,"",(SUM((IF(EOMONTH(Assumptions!$B$40,0)=EOMONTH(M$2,0),$N$127*0.009,0)),(IF(EOMONTH(Assumptions!$B$45,0)=EOMONTH(M$2,0),$N$128*0.009,0)),(IF(EOMONTH(Assumptions!$B$50,0)=EOMONTH(M$2,0),$N$129*0.009,0)),(IF(EOMONTH(Assumptions!$B$55,0)=EOMONTH(M$2,0),$N$130*0.009,0)))))</f>
        <v/>
      </c>
      <c r="N134" s="34">
        <f>SUM(B134:M134)</f>
        <v>592.5</v>
      </c>
      <c r="O134" s="25"/>
      <c r="P134" s="153">
        <f>IF(SUM($AB127:$AB130)=0,"",(SUM($AB127:$AB130)*0.009))</f>
        <v>1237.5</v>
      </c>
      <c r="Q134" s="153"/>
      <c r="R134" s="153"/>
      <c r="S134" s="153"/>
      <c r="T134" s="153"/>
      <c r="U134" s="153"/>
      <c r="V134" s="153"/>
      <c r="W134" s="153"/>
      <c r="X134" s="153"/>
      <c r="Y134" s="153"/>
      <c r="Z134" s="153"/>
      <c r="AA134" s="153"/>
      <c r="AB134" s="34">
        <f t="shared" si="468"/>
        <v>1237.5</v>
      </c>
      <c r="AC134" s="25"/>
      <c r="AD134" s="153">
        <f>IF(SUM(AP$127:AP$130)=0,"",(SUM(AP$127:AP$130)*0.009))</f>
        <v>1395</v>
      </c>
      <c r="AE134" s="153"/>
      <c r="AF134" s="153"/>
      <c r="AG134" s="153"/>
      <c r="AH134" s="153"/>
      <c r="AI134" s="153"/>
      <c r="AJ134" s="153"/>
      <c r="AK134" s="153"/>
      <c r="AL134" s="153"/>
      <c r="AM134" s="153"/>
      <c r="AN134" s="153"/>
      <c r="AO134" s="153"/>
      <c r="AP134" s="34">
        <f t="shared" si="469"/>
        <v>1395</v>
      </c>
      <c r="AQ134" s="25"/>
      <c r="AR134" s="153">
        <f>IF(SUM(BD$127:BD$130)=0,"",(SUM(BD$127:BD$130)*0.009))</f>
        <v>1395</v>
      </c>
      <c r="AS134" s="153"/>
      <c r="AT134" s="153"/>
      <c r="AU134" s="153"/>
      <c r="AV134" s="153"/>
      <c r="AW134" s="153"/>
      <c r="AX134" s="153"/>
      <c r="AY134" s="153"/>
      <c r="AZ134" s="153"/>
      <c r="BA134" s="153"/>
      <c r="BB134" s="153"/>
      <c r="BC134" s="153"/>
      <c r="BD134" s="34">
        <f t="shared" si="470"/>
        <v>1395</v>
      </c>
      <c r="BE134" s="25"/>
      <c r="BF134" s="56">
        <f t="shared" si="466"/>
        <v>4620</v>
      </c>
    </row>
    <row r="135" spans="1:58" ht="17" thickBot="1" x14ac:dyDescent="0.25">
      <c r="A135" s="150" t="s">
        <v>64</v>
      </c>
      <c r="B135" s="152" t="str">
        <f>IF(SUM(B127:B130)=0,"",(Assumptions!$D$60))</f>
        <v/>
      </c>
      <c r="C135" s="152" t="str">
        <f>IF(SUM(C127:C130)=0,"",(Assumptions!$D$60))</f>
        <v/>
      </c>
      <c r="D135" s="152" t="str">
        <f>IF(SUM(D127:D130)=0,"",(Assumptions!$D$60))</f>
        <v/>
      </c>
      <c r="E135" s="152" t="str">
        <f>IF(SUM(E127:E130)=0,"",(Assumptions!$D$60))</f>
        <v/>
      </c>
      <c r="F135" s="152">
        <f>IF(SUM(F127:F130)=0,"",(Assumptions!$D$60))</f>
        <v>95</v>
      </c>
      <c r="G135" s="152">
        <f>IF(SUM(G127:G130)=0,"",(Assumptions!$D$60))</f>
        <v>95</v>
      </c>
      <c r="H135" s="152">
        <f>IF(SUM(H127:H130)=0,"",(Assumptions!$D$60))</f>
        <v>95</v>
      </c>
      <c r="I135" s="152">
        <f>IF(SUM(I127:I130)=0,"",(Assumptions!$D$60))</f>
        <v>95</v>
      </c>
      <c r="J135" s="152">
        <f>IF(SUM(J127:J130)=0,"",(Assumptions!$D$60))</f>
        <v>95</v>
      </c>
      <c r="K135" s="152">
        <f>IF(SUM(K127:K130)=0,"",(Assumptions!$D$60))</f>
        <v>95</v>
      </c>
      <c r="L135" s="152">
        <f>IF(SUM(L127:L130)=0,"",(Assumptions!$D$60))</f>
        <v>95</v>
      </c>
      <c r="M135" s="152">
        <f>IF(SUM(M127:M130)=0,"",(Assumptions!$D$60))</f>
        <v>95</v>
      </c>
      <c r="N135" s="36">
        <f t="shared" si="467"/>
        <v>760</v>
      </c>
      <c r="O135" s="25"/>
      <c r="P135" s="152">
        <f>IF(SUM(P127:P130)=0,"",(Assumptions!$D$60))</f>
        <v>95</v>
      </c>
      <c r="Q135" s="152">
        <f>IF(SUM(Q127:Q130)=0,"",(Assumptions!$D$60))</f>
        <v>95</v>
      </c>
      <c r="R135" s="152">
        <f>IF(SUM(R127:R130)=0,"",(Assumptions!$D$60))</f>
        <v>95</v>
      </c>
      <c r="S135" s="152">
        <f>IF(SUM(S127:S130)=0,"",(Assumptions!$D$60))</f>
        <v>95</v>
      </c>
      <c r="T135" s="152">
        <f>IF(SUM(T127:T130)=0,"",(Assumptions!$D$60))</f>
        <v>95</v>
      </c>
      <c r="U135" s="152">
        <f>IF(SUM(U127:U130)=0,"",(Assumptions!$D$60))</f>
        <v>95</v>
      </c>
      <c r="V135" s="152">
        <f>IF(SUM(V127:V130)=0,"",(Assumptions!$D$60))</f>
        <v>95</v>
      </c>
      <c r="W135" s="152">
        <f>IF(SUM(W127:W130)=0,"",(Assumptions!$D$60))</f>
        <v>95</v>
      </c>
      <c r="X135" s="152">
        <f>IF(SUM(X127:X130)=0,"",(Assumptions!$D$60))</f>
        <v>95</v>
      </c>
      <c r="Y135" s="152">
        <f>IF(SUM(Y127:Y130)=0,"",(Assumptions!$D$60))</f>
        <v>95</v>
      </c>
      <c r="Z135" s="152">
        <f>IF(SUM(Z127:Z130)=0,"",(Assumptions!$D$60))</f>
        <v>95</v>
      </c>
      <c r="AA135" s="152">
        <f>IF(SUM(AA127:AA130)=0,"",(Assumptions!$D$60))</f>
        <v>95</v>
      </c>
      <c r="AB135" s="36">
        <f t="shared" si="468"/>
        <v>1140</v>
      </c>
      <c r="AC135" s="25"/>
      <c r="AD135" s="152">
        <f>IF(SUM(AD127:AD130)=0,"",(Assumptions!$D$60))</f>
        <v>95</v>
      </c>
      <c r="AE135" s="152">
        <f>IF(SUM(AE127:AE130)=0,"",(Assumptions!$D$60))</f>
        <v>95</v>
      </c>
      <c r="AF135" s="152">
        <f>IF(SUM(AF127:AF130)=0,"",(Assumptions!$D$60))</f>
        <v>95</v>
      </c>
      <c r="AG135" s="152">
        <f>IF(SUM(AG127:AG130)=0,"",(Assumptions!$D$60))</f>
        <v>95</v>
      </c>
      <c r="AH135" s="152">
        <f>IF(SUM(AH127:AH130)=0,"",(Assumptions!$D$60))</f>
        <v>95</v>
      </c>
      <c r="AI135" s="152">
        <f>IF(SUM(AI127:AI130)=0,"",(Assumptions!$D$60))</f>
        <v>95</v>
      </c>
      <c r="AJ135" s="152">
        <f>IF(SUM(AJ127:AJ130)=0,"",(Assumptions!$D$60))</f>
        <v>95</v>
      </c>
      <c r="AK135" s="152">
        <f>IF(SUM(AK127:AK130)=0,"",(Assumptions!$D$60))</f>
        <v>95</v>
      </c>
      <c r="AL135" s="152">
        <f>IF(SUM(AL127:AL130)=0,"",(Assumptions!$D$60))</f>
        <v>95</v>
      </c>
      <c r="AM135" s="152">
        <f>IF(SUM(AM127:AM130)=0,"",(Assumptions!$D$60))</f>
        <v>95</v>
      </c>
      <c r="AN135" s="152">
        <f>IF(SUM(AN127:AN130)=0,"",(Assumptions!$D$60))</f>
        <v>95</v>
      </c>
      <c r="AO135" s="152">
        <f>IF(SUM(AO127:AO130)=0,"",(Assumptions!$D$60))</f>
        <v>95</v>
      </c>
      <c r="AP135" s="36">
        <f t="shared" si="469"/>
        <v>1140</v>
      </c>
      <c r="AQ135" s="25"/>
      <c r="AR135" s="152">
        <f>IF(SUM(AR127:AR130)=0,"",(Assumptions!$D$60))</f>
        <v>95</v>
      </c>
      <c r="AS135" s="152">
        <f>IF(SUM(AS127:AS130)=0,"",(Assumptions!$D$60))</f>
        <v>95</v>
      </c>
      <c r="AT135" s="152">
        <f>IF(SUM(AT127:AT130)=0,"",(Assumptions!$D$60))</f>
        <v>95</v>
      </c>
      <c r="AU135" s="152">
        <f>IF(SUM(AU127:AU130)=0,"",(Assumptions!$D$60))</f>
        <v>95</v>
      </c>
      <c r="AV135" s="152">
        <f>IF(SUM(AV127:AV130)=0,"",(Assumptions!$D$60))</f>
        <v>95</v>
      </c>
      <c r="AW135" s="152">
        <f>IF(SUM(AW127:AW130)=0,"",(Assumptions!$D$60))</f>
        <v>95</v>
      </c>
      <c r="AX135" s="152">
        <f>IF(SUM(AX127:AX130)=0,"",(Assumptions!$D$60))</f>
        <v>95</v>
      </c>
      <c r="AY135" s="152">
        <f>IF(SUM(AY127:AY130)=0,"",(Assumptions!$D$60))</f>
        <v>95</v>
      </c>
      <c r="AZ135" s="152">
        <f>IF(SUM(AZ127:AZ130)=0,"",(Assumptions!$D$60))</f>
        <v>95</v>
      </c>
      <c r="BA135" s="152">
        <f>IF(SUM(BA127:BA130)=0,"",(Assumptions!$D$60))</f>
        <v>95</v>
      </c>
      <c r="BB135" s="152">
        <f>IF(SUM(BB127:BB130)=0,"",(Assumptions!$D$60))</f>
        <v>95</v>
      </c>
      <c r="BC135" s="152">
        <f>IF(SUM(BC127:BC130)=0,"",(Assumptions!$D$60))</f>
        <v>95</v>
      </c>
      <c r="BD135" s="36">
        <f t="shared" si="470"/>
        <v>1140</v>
      </c>
      <c r="BE135" s="25"/>
      <c r="BF135" s="58">
        <f t="shared" si="466"/>
        <v>4180</v>
      </c>
    </row>
    <row r="136" spans="1:58" x14ac:dyDescent="0.2">
      <c r="A136" s="37" t="s">
        <v>91</v>
      </c>
      <c r="B136" s="38">
        <f>SUM(B123:B135)</f>
        <v>0</v>
      </c>
      <c r="C136" s="38">
        <f t="shared" ref="C136:M136" si="475">SUM(C123:C135)</f>
        <v>0</v>
      </c>
      <c r="D136" s="38">
        <f t="shared" si="475"/>
        <v>0</v>
      </c>
      <c r="E136" s="38">
        <f t="shared" si="475"/>
        <v>0</v>
      </c>
      <c r="F136" s="38">
        <f t="shared" si="475"/>
        <v>6445.416666666667</v>
      </c>
      <c r="G136" s="38">
        <f t="shared" si="475"/>
        <v>6055.416666666667</v>
      </c>
      <c r="H136" s="38">
        <f t="shared" si="475"/>
        <v>6055.416666666667</v>
      </c>
      <c r="I136" s="38">
        <f t="shared" si="475"/>
        <v>9255.4166666666679</v>
      </c>
      <c r="J136" s="38">
        <f t="shared" si="475"/>
        <v>12120.416666666668</v>
      </c>
      <c r="K136" s="38">
        <f t="shared" si="475"/>
        <v>12030.416666666668</v>
      </c>
      <c r="L136" s="38">
        <f t="shared" si="475"/>
        <v>12030.416666666668</v>
      </c>
      <c r="M136" s="38">
        <f t="shared" si="475"/>
        <v>12030.416666666668</v>
      </c>
      <c r="N136" s="39">
        <f t="shared" si="467"/>
        <v>76023.333333333343</v>
      </c>
      <c r="O136" s="25"/>
      <c r="P136" s="38">
        <f>SUM(P123:P135)</f>
        <v>13267.916666666668</v>
      </c>
      <c r="Q136" s="38">
        <f t="shared" ref="Q136" si="476">SUM(Q123:Q135)</f>
        <v>12030.416666666668</v>
      </c>
      <c r="R136" s="38">
        <f t="shared" ref="R136" si="477">SUM(R123:R135)</f>
        <v>12030.416666666668</v>
      </c>
      <c r="S136" s="38">
        <f t="shared" ref="S136" si="478">SUM(S123:S135)</f>
        <v>12030.416666666668</v>
      </c>
      <c r="T136" s="38">
        <f t="shared" ref="T136" si="479">SUM(T123:T135)</f>
        <v>12030.416666666668</v>
      </c>
      <c r="U136" s="38">
        <f t="shared" ref="U136" si="480">SUM(U123:U135)</f>
        <v>12030.416666666668</v>
      </c>
      <c r="V136" s="38">
        <f t="shared" ref="V136" si="481">SUM(V123:V135)</f>
        <v>12030.416666666668</v>
      </c>
      <c r="W136" s="38">
        <f t="shared" ref="W136" si="482">SUM(W123:W135)</f>
        <v>14917.916666666668</v>
      </c>
      <c r="X136" s="38">
        <f t="shared" ref="X136" si="483">SUM(X123:X135)</f>
        <v>14917.916666666668</v>
      </c>
      <c r="Y136" s="38">
        <f t="shared" ref="Y136" si="484">SUM(Y123:Y135)</f>
        <v>14917.916666666668</v>
      </c>
      <c r="Z136" s="38">
        <f t="shared" ref="Z136" si="485">SUM(Z123:Z135)</f>
        <v>14917.916666666668</v>
      </c>
      <c r="AA136" s="38">
        <f t="shared" ref="AA136" si="486">SUM(AA123:AA135)</f>
        <v>14917.916666666668</v>
      </c>
      <c r="AB136" s="39">
        <f t="shared" si="468"/>
        <v>160040.00000000003</v>
      </c>
      <c r="AC136" s="25"/>
      <c r="AD136" s="38">
        <f>SUM(AD123:AD135)</f>
        <v>16312.916666666668</v>
      </c>
      <c r="AE136" s="38">
        <f t="shared" ref="AE136" si="487">SUM(AE123:AE135)</f>
        <v>14917.916666666668</v>
      </c>
      <c r="AF136" s="38">
        <f t="shared" ref="AF136" si="488">SUM(AF123:AF135)</f>
        <v>14917.916666666668</v>
      </c>
      <c r="AG136" s="38">
        <f t="shared" ref="AG136" si="489">SUM(AG123:AG135)</f>
        <v>14917.916666666668</v>
      </c>
      <c r="AH136" s="38">
        <f t="shared" ref="AH136" si="490">SUM(AH123:AH135)</f>
        <v>14917.916666666668</v>
      </c>
      <c r="AI136" s="38">
        <f t="shared" ref="AI136" si="491">SUM(AI123:AI135)</f>
        <v>14917.916666666668</v>
      </c>
      <c r="AJ136" s="38">
        <f t="shared" ref="AJ136" si="492">SUM(AJ123:AJ135)</f>
        <v>14917.916666666668</v>
      </c>
      <c r="AK136" s="38">
        <f t="shared" ref="AK136" si="493">SUM(AK123:AK135)</f>
        <v>14917.916666666668</v>
      </c>
      <c r="AL136" s="38">
        <f t="shared" ref="AL136" si="494">SUM(AL123:AL135)</f>
        <v>14917.916666666668</v>
      </c>
      <c r="AM136" s="38">
        <f t="shared" ref="AM136" si="495">SUM(AM123:AM135)</f>
        <v>14917.916666666668</v>
      </c>
      <c r="AN136" s="38">
        <f t="shared" ref="AN136" si="496">SUM(AN123:AN135)</f>
        <v>14917.916666666668</v>
      </c>
      <c r="AO136" s="38">
        <f t="shared" ref="AO136" si="497">SUM(AO123:AO135)</f>
        <v>14917.916666666668</v>
      </c>
      <c r="AP136" s="39">
        <f t="shared" si="469"/>
        <v>180410</v>
      </c>
      <c r="AQ136" s="25"/>
      <c r="AR136" s="38">
        <f>SUM(AR123:AR135)</f>
        <v>16312.916666666668</v>
      </c>
      <c r="AS136" s="38">
        <f t="shared" ref="AS136" si="498">SUM(AS123:AS135)</f>
        <v>14917.916666666668</v>
      </c>
      <c r="AT136" s="38">
        <f t="shared" ref="AT136" si="499">SUM(AT123:AT135)</f>
        <v>14917.916666666668</v>
      </c>
      <c r="AU136" s="38">
        <f t="shared" ref="AU136" si="500">SUM(AU123:AU135)</f>
        <v>14917.916666666668</v>
      </c>
      <c r="AV136" s="38">
        <f t="shared" ref="AV136" si="501">SUM(AV123:AV135)</f>
        <v>14917.916666666668</v>
      </c>
      <c r="AW136" s="38">
        <f t="shared" ref="AW136" si="502">SUM(AW123:AW135)</f>
        <v>14917.916666666668</v>
      </c>
      <c r="AX136" s="38">
        <f t="shared" ref="AX136" si="503">SUM(AX123:AX135)</f>
        <v>14917.916666666668</v>
      </c>
      <c r="AY136" s="38">
        <f t="shared" ref="AY136" si="504">SUM(AY123:AY135)</f>
        <v>14917.916666666668</v>
      </c>
      <c r="AZ136" s="38">
        <f t="shared" ref="AZ136" si="505">SUM(AZ123:AZ135)</f>
        <v>14917.916666666668</v>
      </c>
      <c r="BA136" s="38">
        <f t="shared" ref="BA136" si="506">SUM(BA123:BA135)</f>
        <v>14917.916666666668</v>
      </c>
      <c r="BB136" s="38">
        <f t="shared" ref="BB136" si="507">SUM(BB123:BB135)</f>
        <v>14917.916666666668</v>
      </c>
      <c r="BC136" s="38">
        <f t="shared" ref="BC136" si="508">SUM(BC123:BC135)</f>
        <v>14917.916666666668</v>
      </c>
      <c r="BD136" s="39">
        <f t="shared" si="470"/>
        <v>180410</v>
      </c>
      <c r="BE136" s="25"/>
      <c r="BF136" s="56">
        <f t="shared" si="466"/>
        <v>596883.33333333337</v>
      </c>
    </row>
    <row r="137" spans="1:58" x14ac:dyDescent="0.2">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25"/>
      <c r="BE137" s="25"/>
      <c r="BF137" s="56"/>
    </row>
    <row r="138" spans="1:58" s="6" customFormat="1" ht="19" x14ac:dyDescent="0.2">
      <c r="A138" s="7" t="s">
        <v>80</v>
      </c>
      <c r="B138" s="8">
        <f t="shared" ref="B138:M138" si="509">SUM(B49,B41,B64,B78,B83,B96,B101,B136,B121)</f>
        <v>0</v>
      </c>
      <c r="C138" s="8">
        <f t="shared" si="509"/>
        <v>0</v>
      </c>
      <c r="D138" s="8">
        <f t="shared" si="509"/>
        <v>0</v>
      </c>
      <c r="E138" s="8">
        <f t="shared" si="509"/>
        <v>0</v>
      </c>
      <c r="F138" s="8">
        <f t="shared" si="509"/>
        <v>9005.4166666666679</v>
      </c>
      <c r="G138" s="8">
        <f t="shared" si="509"/>
        <v>9075.4166666666679</v>
      </c>
      <c r="H138" s="8">
        <f t="shared" si="509"/>
        <v>9620.4166666666679</v>
      </c>
      <c r="I138" s="8">
        <f t="shared" si="509"/>
        <v>12820.416666666668</v>
      </c>
      <c r="J138" s="8">
        <f t="shared" si="509"/>
        <v>18449.916666666668</v>
      </c>
      <c r="K138" s="8">
        <f t="shared" si="509"/>
        <v>18359.916666666668</v>
      </c>
      <c r="L138" s="8">
        <f t="shared" si="509"/>
        <v>18359.916666666668</v>
      </c>
      <c r="M138" s="8">
        <f t="shared" si="509"/>
        <v>18359.916666666668</v>
      </c>
      <c r="N138" s="8"/>
      <c r="O138" s="5"/>
      <c r="P138" s="8">
        <f t="shared" ref="P138:AA138" si="510">SUM(P49,P41,P64,P78,P83,P96,P101,P136,P121)</f>
        <v>19602.416666666668</v>
      </c>
      <c r="Q138" s="8">
        <f t="shared" si="510"/>
        <v>18364.916666666668</v>
      </c>
      <c r="R138" s="8">
        <f t="shared" si="510"/>
        <v>18364.916666666668</v>
      </c>
      <c r="S138" s="8">
        <f t="shared" si="510"/>
        <v>18364.916666666668</v>
      </c>
      <c r="T138" s="8">
        <f t="shared" si="510"/>
        <v>18364.916666666668</v>
      </c>
      <c r="U138" s="8">
        <f t="shared" si="510"/>
        <v>18364.916666666668</v>
      </c>
      <c r="V138" s="8">
        <f t="shared" si="510"/>
        <v>18364.916666666668</v>
      </c>
      <c r="W138" s="8">
        <f t="shared" si="510"/>
        <v>21252.416666666668</v>
      </c>
      <c r="X138" s="8">
        <f t="shared" si="510"/>
        <v>21850.416666666668</v>
      </c>
      <c r="Y138" s="8">
        <f t="shared" si="510"/>
        <v>21850.416666666668</v>
      </c>
      <c r="Z138" s="8">
        <f t="shared" si="510"/>
        <v>21850.416666666668</v>
      </c>
      <c r="AA138" s="8">
        <f t="shared" si="510"/>
        <v>21850.416666666668</v>
      </c>
      <c r="AB138" s="8"/>
      <c r="AC138" s="5"/>
      <c r="AD138" s="8">
        <f t="shared" ref="AD138:AO138" si="511">SUM(AD49,AD41,AD64,AD78,AD83,AD96,AD101,AD136,AD121)</f>
        <v>21660.416666666668</v>
      </c>
      <c r="AE138" s="8">
        <f t="shared" si="511"/>
        <v>20265.416666666668</v>
      </c>
      <c r="AF138" s="8">
        <f t="shared" si="511"/>
        <v>20265.416666666668</v>
      </c>
      <c r="AG138" s="8">
        <f t="shared" si="511"/>
        <v>20265.416666666668</v>
      </c>
      <c r="AH138" s="8">
        <f t="shared" si="511"/>
        <v>20265.416666666668</v>
      </c>
      <c r="AI138" s="8">
        <f t="shared" si="511"/>
        <v>20265.416666666668</v>
      </c>
      <c r="AJ138" s="8">
        <f t="shared" si="511"/>
        <v>20265.416666666668</v>
      </c>
      <c r="AK138" s="8">
        <f t="shared" si="511"/>
        <v>20265.416666666668</v>
      </c>
      <c r="AL138" s="8">
        <f t="shared" si="511"/>
        <v>21461.416666666668</v>
      </c>
      <c r="AM138" s="8">
        <f t="shared" si="511"/>
        <v>21461.416666666668</v>
      </c>
      <c r="AN138" s="8">
        <f t="shared" si="511"/>
        <v>21461.416666666668</v>
      </c>
      <c r="AO138" s="8">
        <f t="shared" si="511"/>
        <v>21461.416666666668</v>
      </c>
      <c r="AP138" s="8"/>
      <c r="AQ138" s="5"/>
      <c r="AR138" s="8">
        <f t="shared" ref="AR138:BC138" si="512">SUM(AR49,AR41,AR64,AR78,AR83,AR96,AR101,AR136,AR121)</f>
        <v>22856.416666666668</v>
      </c>
      <c r="AS138" s="8">
        <f t="shared" si="512"/>
        <v>21461.416666666668</v>
      </c>
      <c r="AT138" s="8">
        <f t="shared" si="512"/>
        <v>21461.416666666668</v>
      </c>
      <c r="AU138" s="8">
        <f t="shared" si="512"/>
        <v>21461.416666666668</v>
      </c>
      <c r="AV138" s="8">
        <f t="shared" si="512"/>
        <v>21461.416666666668</v>
      </c>
      <c r="AW138" s="8">
        <f t="shared" si="512"/>
        <v>21461.416666666668</v>
      </c>
      <c r="AX138" s="8">
        <f t="shared" si="512"/>
        <v>21461.416666666668</v>
      </c>
      <c r="AY138" s="8">
        <f t="shared" si="512"/>
        <v>21461.416666666668</v>
      </c>
      <c r="AZ138" s="8">
        <f t="shared" si="512"/>
        <v>21461.416666666668</v>
      </c>
      <c r="BA138" s="8">
        <f t="shared" si="512"/>
        <v>21461.416666666668</v>
      </c>
      <c r="BB138" s="8">
        <f t="shared" si="512"/>
        <v>21461.416666666668</v>
      </c>
      <c r="BC138" s="8">
        <f t="shared" si="512"/>
        <v>21461.416666666668</v>
      </c>
      <c r="BD138" s="8"/>
      <c r="BE138" s="5"/>
      <c r="BF138" s="8"/>
    </row>
    <row r="139" spans="1:58" x14ac:dyDescent="0.2">
      <c r="A139" s="24"/>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25"/>
      <c r="BE139" s="25"/>
      <c r="BF139" s="25"/>
    </row>
    <row r="140" spans="1:58" s="49" customFormat="1" ht="19" x14ac:dyDescent="0.2">
      <c r="A140" s="45" t="s">
        <v>108</v>
      </c>
      <c r="B140" s="46">
        <f t="shared" ref="B140:M140" si="513">B30-B138</f>
        <v>0</v>
      </c>
      <c r="C140" s="46">
        <f t="shared" si="513"/>
        <v>0</v>
      </c>
      <c r="D140" s="46">
        <f t="shared" si="513"/>
        <v>56000</v>
      </c>
      <c r="E140" s="46">
        <f t="shared" si="513"/>
        <v>10000</v>
      </c>
      <c r="F140" s="46">
        <f t="shared" si="513"/>
        <v>994.58333333333212</v>
      </c>
      <c r="G140" s="46">
        <f t="shared" si="513"/>
        <v>924.58333333333212</v>
      </c>
      <c r="H140" s="46">
        <f t="shared" si="513"/>
        <v>379.58333333333212</v>
      </c>
      <c r="I140" s="46">
        <f t="shared" si="513"/>
        <v>179.58333333333212</v>
      </c>
      <c r="J140" s="46">
        <f t="shared" si="513"/>
        <v>-249.91666666666788</v>
      </c>
      <c r="K140" s="46">
        <f t="shared" si="513"/>
        <v>-159.91666666666788</v>
      </c>
      <c r="L140" s="46">
        <f t="shared" si="513"/>
        <v>-159.91666666666788</v>
      </c>
      <c r="M140" s="46">
        <f t="shared" si="513"/>
        <v>-159.91666666666788</v>
      </c>
      <c r="N140" s="47"/>
      <c r="O140" s="48"/>
      <c r="P140" s="46">
        <f t="shared" ref="P140:AA140" si="514">P30-P138</f>
        <v>-1402.4166666666679</v>
      </c>
      <c r="Q140" s="46">
        <f t="shared" si="514"/>
        <v>-164.91666666666788</v>
      </c>
      <c r="R140" s="46">
        <f t="shared" si="514"/>
        <v>-164.91666666666788</v>
      </c>
      <c r="S140" s="46">
        <f t="shared" si="514"/>
        <v>-164.91666666666788</v>
      </c>
      <c r="T140" s="46">
        <f t="shared" si="514"/>
        <v>-164.91666666666788</v>
      </c>
      <c r="U140" s="46">
        <f t="shared" si="514"/>
        <v>-164.91666666666788</v>
      </c>
      <c r="V140" s="46">
        <f t="shared" si="514"/>
        <v>-164.91666666666788</v>
      </c>
      <c r="W140" s="46">
        <f t="shared" si="514"/>
        <v>-3052.4166666666679</v>
      </c>
      <c r="X140" s="46">
        <f t="shared" si="514"/>
        <v>1549.5833333333321</v>
      </c>
      <c r="Y140" s="46">
        <f t="shared" si="514"/>
        <v>1549.5833333333321</v>
      </c>
      <c r="Z140" s="46">
        <f t="shared" si="514"/>
        <v>1549.5833333333321</v>
      </c>
      <c r="AA140" s="46">
        <f t="shared" si="514"/>
        <v>1549.5833333333321</v>
      </c>
      <c r="AB140" s="47"/>
      <c r="AC140" s="48"/>
      <c r="AD140" s="46">
        <f t="shared" ref="AD140:AO140" si="515">AD30-AD138</f>
        <v>-3760.4166666666679</v>
      </c>
      <c r="AE140" s="46">
        <f t="shared" si="515"/>
        <v>-2365.4166666666679</v>
      </c>
      <c r="AF140" s="46">
        <f t="shared" si="515"/>
        <v>-2365.4166666666679</v>
      </c>
      <c r="AG140" s="46">
        <f t="shared" si="515"/>
        <v>-2365.4166666666679</v>
      </c>
      <c r="AH140" s="46">
        <f t="shared" si="515"/>
        <v>-2365.4166666666679</v>
      </c>
      <c r="AI140" s="46">
        <f t="shared" si="515"/>
        <v>-2365.4166666666679</v>
      </c>
      <c r="AJ140" s="46">
        <f t="shared" si="515"/>
        <v>-2365.4166666666679</v>
      </c>
      <c r="AK140" s="46">
        <f t="shared" si="515"/>
        <v>-2365.4166666666679</v>
      </c>
      <c r="AL140" s="46">
        <f t="shared" si="515"/>
        <v>6838.5833333333321</v>
      </c>
      <c r="AM140" s="46">
        <f t="shared" si="515"/>
        <v>6838.5833333333321</v>
      </c>
      <c r="AN140" s="46">
        <f t="shared" si="515"/>
        <v>6838.5833333333321</v>
      </c>
      <c r="AO140" s="46">
        <f t="shared" si="515"/>
        <v>6838.5833333333321</v>
      </c>
      <c r="AP140" s="47"/>
      <c r="AQ140" s="48"/>
      <c r="AR140" s="46">
        <f t="shared" ref="AR140:BC140" si="516">AR30-AR138</f>
        <v>943.58333333333212</v>
      </c>
      <c r="AS140" s="46">
        <f t="shared" si="516"/>
        <v>2338.5833333333321</v>
      </c>
      <c r="AT140" s="46">
        <f t="shared" si="516"/>
        <v>2338.5833333333321</v>
      </c>
      <c r="AU140" s="46">
        <f t="shared" si="516"/>
        <v>2338.5833333333321</v>
      </c>
      <c r="AV140" s="46">
        <f t="shared" si="516"/>
        <v>2338.5833333333321</v>
      </c>
      <c r="AW140" s="46">
        <f t="shared" si="516"/>
        <v>2338.5833333333321</v>
      </c>
      <c r="AX140" s="46">
        <f t="shared" si="516"/>
        <v>2338.5833333333321</v>
      </c>
      <c r="AY140" s="46">
        <f t="shared" si="516"/>
        <v>2338.5833333333321</v>
      </c>
      <c r="AZ140" s="46">
        <f t="shared" si="516"/>
        <v>2338.5833333333321</v>
      </c>
      <c r="BA140" s="46">
        <f t="shared" si="516"/>
        <v>2338.5833333333321</v>
      </c>
      <c r="BB140" s="46">
        <f t="shared" si="516"/>
        <v>2338.5833333333321</v>
      </c>
      <c r="BC140" s="46">
        <f t="shared" si="516"/>
        <v>2338.5833333333321</v>
      </c>
      <c r="BD140" s="47"/>
      <c r="BE140" s="48"/>
      <c r="BF140" s="48"/>
    </row>
    <row r="141" spans="1:58" s="49" customFormat="1" ht="19" x14ac:dyDescent="0.2">
      <c r="A141" s="45" t="s">
        <v>109</v>
      </c>
      <c r="B141" s="46">
        <f>B140</f>
        <v>0</v>
      </c>
      <c r="C141" s="46">
        <f>B141+C140</f>
        <v>0</v>
      </c>
      <c r="D141" s="46">
        <f t="shared" ref="D141:M141" si="517">C141+D140</f>
        <v>56000</v>
      </c>
      <c r="E141" s="46">
        <f t="shared" si="517"/>
        <v>66000</v>
      </c>
      <c r="F141" s="46">
        <f t="shared" si="517"/>
        <v>66994.583333333328</v>
      </c>
      <c r="G141" s="46">
        <f t="shared" si="517"/>
        <v>67919.166666666657</v>
      </c>
      <c r="H141" s="46">
        <f t="shared" si="517"/>
        <v>68298.749999999985</v>
      </c>
      <c r="I141" s="46">
        <f t="shared" si="517"/>
        <v>68478.333333333314</v>
      </c>
      <c r="J141" s="46">
        <f t="shared" si="517"/>
        <v>68228.416666666642</v>
      </c>
      <c r="K141" s="46">
        <f t="shared" si="517"/>
        <v>68068.499999999971</v>
      </c>
      <c r="L141" s="46">
        <f t="shared" si="517"/>
        <v>67908.583333333299</v>
      </c>
      <c r="M141" s="46">
        <f t="shared" si="517"/>
        <v>67748.666666666628</v>
      </c>
      <c r="N141" s="47"/>
      <c r="O141" s="48"/>
      <c r="P141" s="46">
        <f>M141+P140</f>
        <v>66346.249999999956</v>
      </c>
      <c r="Q141" s="46">
        <f>P141+Q140</f>
        <v>66181.333333333285</v>
      </c>
      <c r="R141" s="46">
        <f t="shared" ref="R141" si="518">Q141+R140</f>
        <v>66016.416666666613</v>
      </c>
      <c r="S141" s="46">
        <f t="shared" ref="S141" si="519">R141+S140</f>
        <v>65851.499999999942</v>
      </c>
      <c r="T141" s="46">
        <f t="shared" ref="T141" si="520">S141+T140</f>
        <v>65686.58333333327</v>
      </c>
      <c r="U141" s="46">
        <f t="shared" ref="U141" si="521">T141+U140</f>
        <v>65521.666666666599</v>
      </c>
      <c r="V141" s="46">
        <f t="shared" ref="V141" si="522">U141+V140</f>
        <v>65356.749999999927</v>
      </c>
      <c r="W141" s="46">
        <f t="shared" ref="W141" si="523">V141+W140</f>
        <v>62304.333333333256</v>
      </c>
      <c r="X141" s="46">
        <f t="shared" ref="X141" si="524">W141+X140</f>
        <v>63853.916666666584</v>
      </c>
      <c r="Y141" s="46">
        <f t="shared" ref="Y141" si="525">X141+Y140</f>
        <v>65403.499999999913</v>
      </c>
      <c r="Z141" s="46">
        <f t="shared" ref="Z141" si="526">Y141+Z140</f>
        <v>66953.083333333241</v>
      </c>
      <c r="AA141" s="46">
        <f t="shared" ref="AA141" si="527">Z141+AA140</f>
        <v>68502.66666666657</v>
      </c>
      <c r="AB141" s="47"/>
      <c r="AC141" s="48"/>
      <c r="AD141" s="46">
        <f>AA141+AD140</f>
        <v>64742.249999999898</v>
      </c>
      <c r="AE141" s="46">
        <f>AD141+AE140</f>
        <v>62376.833333333227</v>
      </c>
      <c r="AF141" s="46">
        <f t="shared" ref="AF141" si="528">AE141+AF140</f>
        <v>60011.416666666555</v>
      </c>
      <c r="AG141" s="46">
        <f t="shared" ref="AG141" si="529">AF141+AG140</f>
        <v>57645.999999999884</v>
      </c>
      <c r="AH141" s="46">
        <f t="shared" ref="AH141" si="530">AG141+AH140</f>
        <v>55280.583333333212</v>
      </c>
      <c r="AI141" s="46">
        <f t="shared" ref="AI141" si="531">AH141+AI140</f>
        <v>52915.166666666541</v>
      </c>
      <c r="AJ141" s="46">
        <f t="shared" ref="AJ141" si="532">AI141+AJ140</f>
        <v>50549.749999999869</v>
      </c>
      <c r="AK141" s="46">
        <f t="shared" ref="AK141" si="533">AJ141+AK140</f>
        <v>48184.333333333198</v>
      </c>
      <c r="AL141" s="46">
        <f t="shared" ref="AL141" si="534">AK141+AL140</f>
        <v>55022.916666666526</v>
      </c>
      <c r="AM141" s="46">
        <f t="shared" ref="AM141" si="535">AL141+AM140</f>
        <v>61861.499999999854</v>
      </c>
      <c r="AN141" s="46">
        <f t="shared" ref="AN141" si="536">AM141+AN140</f>
        <v>68700.083333333183</v>
      </c>
      <c r="AO141" s="46">
        <f t="shared" ref="AO141" si="537">AN141+AO140</f>
        <v>75538.666666666511</v>
      </c>
      <c r="AP141" s="47"/>
      <c r="AQ141" s="48"/>
      <c r="AR141" s="46">
        <f>AO141+AR140</f>
        <v>76482.24999999984</v>
      </c>
      <c r="AS141" s="46">
        <f>AR141+AS140</f>
        <v>78820.833333333168</v>
      </c>
      <c r="AT141" s="46">
        <f t="shared" ref="AT141" si="538">AS141+AT140</f>
        <v>81159.416666666497</v>
      </c>
      <c r="AU141" s="46">
        <f t="shared" ref="AU141" si="539">AT141+AU140</f>
        <v>83497.999999999825</v>
      </c>
      <c r="AV141" s="46">
        <f t="shared" ref="AV141" si="540">AU141+AV140</f>
        <v>85836.583333333154</v>
      </c>
      <c r="AW141" s="46">
        <f t="shared" ref="AW141" si="541">AV141+AW140</f>
        <v>88175.166666666482</v>
      </c>
      <c r="AX141" s="46">
        <f t="shared" ref="AX141" si="542">AW141+AX140</f>
        <v>90513.749999999811</v>
      </c>
      <c r="AY141" s="46">
        <f t="shared" ref="AY141" si="543">AX141+AY140</f>
        <v>92852.333333333139</v>
      </c>
      <c r="AZ141" s="46">
        <f t="shared" ref="AZ141" si="544">AY141+AZ140</f>
        <v>95190.916666666468</v>
      </c>
      <c r="BA141" s="46">
        <f t="shared" ref="BA141" si="545">AZ141+BA140</f>
        <v>97529.499999999796</v>
      </c>
      <c r="BB141" s="46">
        <f t="shared" ref="BB141" si="546">BA141+BB140</f>
        <v>99868.083333333125</v>
      </c>
      <c r="BC141" s="46">
        <f t="shared" ref="BC141" si="547">BB141+BC140</f>
        <v>102206.66666666645</v>
      </c>
      <c r="BD141" s="47"/>
      <c r="BE141" s="48"/>
      <c r="BF141" s="48"/>
    </row>
    <row r="142" spans="1:58" x14ac:dyDescent="0.2">
      <c r="A142" s="24"/>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row>
    <row r="143" spans="1:58" x14ac:dyDescent="0.2">
      <c r="A143" s="24"/>
    </row>
    <row r="144" spans="1:58" x14ac:dyDescent="0.2">
      <c r="A144" s="24"/>
    </row>
    <row r="145" spans="1:6" x14ac:dyDescent="0.2">
      <c r="A145" s="24"/>
      <c r="F145" s="144"/>
    </row>
    <row r="146" spans="1:6" x14ac:dyDescent="0.2">
      <c r="A146" s="24"/>
    </row>
  </sheetData>
  <sheetProtection sheet="1" objects="1" scenarios="1" insertRows="0" selectLockedCells="1"/>
  <phoneticPr fontId="4" type="noConversion"/>
  <printOptions horizontalCentered="1"/>
  <pageMargins left="0.33" right="0.33" top="0.75" bottom="0.75" header="0.3" footer="0.3"/>
  <pageSetup orientation="landscape" horizontalDpi="0" verticalDpi="0"/>
  <headerFooter>
    <oddFooter>&amp;L&amp;"Calibri Italic,Italic"&amp;8&amp;K000000Church Plant Budget Worksheet Template (June 2020)
another planting resource from &amp;KEA4120www.church-planting.net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F33"/>
  <sheetViews>
    <sheetView zoomScale="120" zoomScaleNormal="120" zoomScalePageLayoutView="120" workbookViewId="0">
      <pane xSplit="1" topLeftCell="B1" activePane="topRight" state="frozen"/>
      <selection pane="topRight" activeCell="AD5" sqref="AD5"/>
    </sheetView>
  </sheetViews>
  <sheetFormatPr baseColWidth="10" defaultRowHeight="16" x14ac:dyDescent="0.2"/>
  <cols>
    <col min="1" max="1" width="26.33203125" style="14" bestFit="1" customWidth="1"/>
    <col min="2" max="2" width="10.83203125" style="15" customWidth="1"/>
    <col min="3" max="14" width="10.83203125" style="15"/>
    <col min="15" max="15" width="2" style="15" customWidth="1"/>
    <col min="16" max="28" width="10.83203125" style="15"/>
    <col min="29" max="29" width="2" style="15" customWidth="1"/>
    <col min="30" max="42" width="10.83203125" style="15"/>
    <col min="43" max="43" width="2" style="15" customWidth="1"/>
    <col min="44" max="56" width="10.83203125" style="15"/>
    <col min="57" max="57" width="1.83203125" style="15" customWidth="1"/>
    <col min="58" max="58" width="0" style="15" hidden="1" customWidth="1"/>
    <col min="59" max="16384" width="10.83203125" style="15"/>
  </cols>
  <sheetData>
    <row r="1" spans="1:58" s="13" customFormat="1" ht="24" x14ac:dyDescent="0.2">
      <c r="B1" s="65">
        <f>IF(YEAR(Assumptions!$B$5)=2019,43466,(IF(YEAR(Assumptions!$B$5)=2020,43831,(IF(YEAR(Assumptions!$B$5)=2021,44197,(IF(YEAR(Assumptions!$B$5)=2022,44562,(IF(YEAR(Assumptions!$B$5)=2023,44927,"time to update forumla")))))))))</f>
        <v>44197</v>
      </c>
      <c r="C1" s="65"/>
      <c r="D1" s="65"/>
      <c r="E1" s="65"/>
      <c r="F1" s="65"/>
      <c r="G1" s="65"/>
      <c r="H1" s="65"/>
      <c r="I1" s="65"/>
      <c r="J1" s="65"/>
      <c r="K1" s="65"/>
      <c r="L1" s="65"/>
      <c r="M1" s="65"/>
      <c r="N1" s="65"/>
      <c r="P1" s="65">
        <f>EDATE($B$1,12)</f>
        <v>44562</v>
      </c>
      <c r="Q1" s="65"/>
      <c r="R1" s="65"/>
      <c r="S1" s="65"/>
      <c r="T1" s="65"/>
      <c r="U1" s="65"/>
      <c r="V1" s="65"/>
      <c r="W1" s="65"/>
      <c r="X1" s="65"/>
      <c r="Y1" s="65"/>
      <c r="Z1" s="65"/>
      <c r="AA1" s="65"/>
      <c r="AB1" s="65"/>
      <c r="AD1" s="65">
        <f>EDATE($B$1,24)</f>
        <v>44927</v>
      </c>
      <c r="AE1" s="65"/>
      <c r="AF1" s="65"/>
      <c r="AG1" s="65"/>
      <c r="AH1" s="65"/>
      <c r="AI1" s="65"/>
      <c r="AJ1" s="65"/>
      <c r="AK1" s="65"/>
      <c r="AL1" s="65"/>
      <c r="AM1" s="65"/>
      <c r="AN1" s="65"/>
      <c r="AO1" s="65"/>
      <c r="AP1" s="65"/>
      <c r="AR1" s="65">
        <f>EDATE($B$1,36)</f>
        <v>45292</v>
      </c>
      <c r="AS1" s="65"/>
      <c r="AT1" s="65"/>
      <c r="AU1" s="65"/>
      <c r="AV1" s="65"/>
      <c r="AW1" s="65"/>
      <c r="AX1" s="65"/>
      <c r="AY1" s="65"/>
      <c r="AZ1" s="65"/>
      <c r="BA1" s="65"/>
      <c r="BB1" s="65"/>
      <c r="BC1" s="65"/>
      <c r="BD1" s="65"/>
    </row>
    <row r="2" spans="1:58" x14ac:dyDescent="0.2">
      <c r="B2" s="66" t="str">
        <f>CONCATENATE("Jan-",YEAR($B$1))</f>
        <v>Jan-2021</v>
      </c>
      <c r="C2" s="66" t="str">
        <f>CONCATENATE("Feb-",YEAR($B$1))</f>
        <v>Feb-2021</v>
      </c>
      <c r="D2" s="66" t="str">
        <f>CONCATENATE("Mar-",YEAR($B$1))</f>
        <v>Mar-2021</v>
      </c>
      <c r="E2" s="66" t="str">
        <f>CONCATENATE("Apr-",YEAR($B$1))</f>
        <v>Apr-2021</v>
      </c>
      <c r="F2" s="66" t="str">
        <f>CONCATENATE("May-",YEAR($B$1))</f>
        <v>May-2021</v>
      </c>
      <c r="G2" s="66" t="str">
        <f>CONCATENATE("Jun-",YEAR($B$1))</f>
        <v>Jun-2021</v>
      </c>
      <c r="H2" s="66" t="str">
        <f>CONCATENATE("Jul-",YEAR($B$1))</f>
        <v>Jul-2021</v>
      </c>
      <c r="I2" s="66" t="str">
        <f>CONCATENATE("Aug-",YEAR($B$1))</f>
        <v>Aug-2021</v>
      </c>
      <c r="J2" s="66" t="str">
        <f>CONCATENATE("Sep-",YEAR($B$1))</f>
        <v>Sep-2021</v>
      </c>
      <c r="K2" s="66" t="str">
        <f>CONCATENATE("Oct-",YEAR($B$1))</f>
        <v>Oct-2021</v>
      </c>
      <c r="L2" s="66" t="str">
        <f>CONCATENATE("Nov-",YEAR($B$1))</f>
        <v>Nov-2021</v>
      </c>
      <c r="M2" s="66" t="str">
        <f>CONCATENATE("Dec-",YEAR($B$1))</f>
        <v>Dec-2021</v>
      </c>
      <c r="N2" s="66" t="s">
        <v>110</v>
      </c>
      <c r="P2" s="66" t="str">
        <f>CONCATENATE("Jan-",YEAR($P$1))</f>
        <v>Jan-2022</v>
      </c>
      <c r="Q2" s="66" t="str">
        <f>CONCATENATE("Feb-",YEAR($P$1))</f>
        <v>Feb-2022</v>
      </c>
      <c r="R2" s="66" t="str">
        <f>CONCATENATE("Mar-",YEAR($P$1))</f>
        <v>Mar-2022</v>
      </c>
      <c r="S2" s="66" t="str">
        <f>CONCATENATE("Apr-",YEAR($P$1))</f>
        <v>Apr-2022</v>
      </c>
      <c r="T2" s="66" t="str">
        <f>CONCATENATE("May-",YEAR($P$1))</f>
        <v>May-2022</v>
      </c>
      <c r="U2" s="66" t="str">
        <f>CONCATENATE("Jun-",YEAR($P$1))</f>
        <v>Jun-2022</v>
      </c>
      <c r="V2" s="66" t="str">
        <f>CONCATENATE("Jul-",YEAR($P1))</f>
        <v>Jul-2022</v>
      </c>
      <c r="W2" s="66" t="str">
        <f>CONCATENATE("Aug-",YEAR($P$1))</f>
        <v>Aug-2022</v>
      </c>
      <c r="X2" s="66" t="str">
        <f>CONCATENATE("Sep-",YEAR($P$1))</f>
        <v>Sep-2022</v>
      </c>
      <c r="Y2" s="66" t="str">
        <f>CONCATENATE("Oct-",YEAR($P$1))</f>
        <v>Oct-2022</v>
      </c>
      <c r="Z2" s="66" t="str">
        <f>CONCATENATE("Nov-",YEAR($P$1))</f>
        <v>Nov-2022</v>
      </c>
      <c r="AA2" s="66" t="str">
        <f>CONCATENATE("Dec-",YEAR($P$1))</f>
        <v>Dec-2022</v>
      </c>
      <c r="AB2" s="66" t="s">
        <v>110</v>
      </c>
      <c r="AD2" s="66" t="str">
        <f>CONCATENATE("Jan-",YEAR($AD$1))</f>
        <v>Jan-2023</v>
      </c>
      <c r="AE2" s="66" t="str">
        <f>CONCATENATE("Feb-",YEAR($AD$1))</f>
        <v>Feb-2023</v>
      </c>
      <c r="AF2" s="66" t="str">
        <f>CONCATENATE("Mar-",YEAR($AD$1))</f>
        <v>Mar-2023</v>
      </c>
      <c r="AG2" s="66" t="str">
        <f>CONCATENATE("Apr-",YEAR($AD$1))</f>
        <v>Apr-2023</v>
      </c>
      <c r="AH2" s="66" t="str">
        <f>CONCATENATE("May-",YEAR($AD$1))</f>
        <v>May-2023</v>
      </c>
      <c r="AI2" s="66" t="str">
        <f>CONCATENATE("Jun-",YEAR($AD$1))</f>
        <v>Jun-2023</v>
      </c>
      <c r="AJ2" s="66" t="str">
        <f>CONCATENATE("Jul-",YEAR($AD$1))</f>
        <v>Jul-2023</v>
      </c>
      <c r="AK2" s="66" t="str">
        <f>CONCATENATE("Aug-",YEAR($AD$1))</f>
        <v>Aug-2023</v>
      </c>
      <c r="AL2" s="66" t="str">
        <f>CONCATENATE("Sep-",YEAR($AD$1))</f>
        <v>Sep-2023</v>
      </c>
      <c r="AM2" s="66" t="str">
        <f>CONCATENATE("Oct-",YEAR($AD$1))</f>
        <v>Oct-2023</v>
      </c>
      <c r="AN2" s="66" t="str">
        <f>CONCATENATE("Nov-",YEAR($AD$1))</f>
        <v>Nov-2023</v>
      </c>
      <c r="AO2" s="66" t="str">
        <f>CONCATENATE("Dec-",YEAR($AD$1))</f>
        <v>Dec-2023</v>
      </c>
      <c r="AP2" s="66" t="s">
        <v>110</v>
      </c>
      <c r="AR2" s="66" t="str">
        <f>CONCATENATE("Jan-",YEAR($AR$1))</f>
        <v>Jan-2024</v>
      </c>
      <c r="AS2" s="66" t="str">
        <f>CONCATENATE("Feb-",YEAR($AR$1))</f>
        <v>Feb-2024</v>
      </c>
      <c r="AT2" s="66" t="str">
        <f>CONCATENATE("Mar-",YEAR($AR$1))</f>
        <v>Mar-2024</v>
      </c>
      <c r="AU2" s="66" t="str">
        <f>CONCATENATE("Apr-",YEAR($AR$1))</f>
        <v>Apr-2024</v>
      </c>
      <c r="AV2" s="66" t="str">
        <f>CONCATENATE("May-",YEAR($AR$1))</f>
        <v>May-2024</v>
      </c>
      <c r="AW2" s="66" t="str">
        <f>CONCATENATE("Jun-",YEAR($AR$1))</f>
        <v>Jun-2024</v>
      </c>
      <c r="AX2" s="66" t="str">
        <f>CONCATENATE("Jul-",YEAR($AR$1))</f>
        <v>Jul-2024</v>
      </c>
      <c r="AY2" s="66" t="str">
        <f>CONCATENATE("Aug-",YEAR($AR$1))</f>
        <v>Aug-2024</v>
      </c>
      <c r="AZ2" s="66" t="str">
        <f>CONCATENATE("Sep-",YEAR($AR$1))</f>
        <v>Sep-2024</v>
      </c>
      <c r="BA2" s="66" t="str">
        <f>CONCATENATE("Oct-",YEAR($AR$1))</f>
        <v>Oct-2024</v>
      </c>
      <c r="BB2" s="66" t="str">
        <f>CONCATENATE("Nov-",YEAR($AR$1))</f>
        <v>Nov-2024</v>
      </c>
      <c r="BC2" s="66" t="str">
        <f>CONCATENATE("Dec-",YEAR($AR$1))</f>
        <v>Dec-2024</v>
      </c>
      <c r="BD2" s="66" t="s">
        <v>110</v>
      </c>
    </row>
    <row r="4" spans="1:58" s="19" customFormat="1" ht="19" customHeight="1" x14ac:dyDescent="0.2">
      <c r="A4" s="16" t="s">
        <v>1</v>
      </c>
      <c r="B4" s="17"/>
      <c r="C4" s="17"/>
      <c r="D4" s="17"/>
      <c r="E4" s="17"/>
      <c r="F4" s="17"/>
      <c r="G4" s="17"/>
      <c r="H4" s="17"/>
      <c r="I4" s="17"/>
      <c r="J4" s="17"/>
      <c r="K4" s="17"/>
      <c r="L4" s="17"/>
      <c r="M4" s="17"/>
      <c r="N4" s="17"/>
      <c r="O4" s="18"/>
      <c r="P4" s="17"/>
      <c r="Q4" s="17"/>
      <c r="R4" s="17"/>
      <c r="S4" s="17"/>
      <c r="T4" s="17"/>
      <c r="U4" s="17"/>
      <c r="V4" s="17"/>
      <c r="W4" s="17"/>
      <c r="X4" s="17"/>
      <c r="Y4" s="17"/>
      <c r="Z4" s="17"/>
      <c r="AA4" s="17"/>
      <c r="AB4" s="17"/>
      <c r="AC4" s="18"/>
      <c r="AD4" s="17"/>
      <c r="AE4" s="17"/>
      <c r="AF4" s="17"/>
      <c r="AG4" s="17"/>
      <c r="AH4" s="17"/>
      <c r="AI4" s="17"/>
      <c r="AJ4" s="17"/>
      <c r="AK4" s="17"/>
      <c r="AL4" s="17"/>
      <c r="AM4" s="17"/>
      <c r="AN4" s="17"/>
      <c r="AO4" s="17"/>
      <c r="AP4" s="17"/>
      <c r="AQ4" s="18"/>
      <c r="AR4" s="17"/>
      <c r="AS4" s="17"/>
      <c r="AT4" s="17"/>
      <c r="AU4" s="17"/>
      <c r="AV4" s="17"/>
      <c r="AW4" s="17"/>
      <c r="AX4" s="17"/>
      <c r="AY4" s="17"/>
      <c r="AZ4" s="17"/>
      <c r="BA4" s="17"/>
      <c r="BB4" s="17"/>
      <c r="BC4" s="17"/>
      <c r="BD4" s="17"/>
      <c r="BE4" s="18"/>
      <c r="BF4" s="17"/>
    </row>
    <row r="5" spans="1:58" ht="19" customHeight="1" x14ac:dyDescent="0.2">
      <c r="A5" s="50" t="str">
        <f>'Budget Worksheet'!A5</f>
        <v>Partner Churches &amp; Orgs</v>
      </c>
      <c r="B5" s="59" t="str">
        <f>IF('Budget Worksheet'!B10=0,"",'Budget Worksheet'!B10)</f>
        <v/>
      </c>
      <c r="C5" s="59" t="str">
        <f>IF('Budget Worksheet'!C10=0,"",'Budget Worksheet'!C10)</f>
        <v/>
      </c>
      <c r="D5" s="59">
        <f>IF('Budget Worksheet'!D10=0,"",'Budget Worksheet'!D10)</f>
        <v>56000</v>
      </c>
      <c r="E5" s="59">
        <f>IF('Budget Worksheet'!E10=0,"",'Budget Worksheet'!E10)</f>
        <v>10000</v>
      </c>
      <c r="F5" s="59">
        <f>IF('Budget Worksheet'!F10=0,"",'Budget Worksheet'!F10)</f>
        <v>10000</v>
      </c>
      <c r="G5" s="59">
        <f>IF('Budget Worksheet'!G10=0,"",'Budget Worksheet'!G10)</f>
        <v>10000</v>
      </c>
      <c r="H5" s="59">
        <f>IF('Budget Worksheet'!H10=0,"",'Budget Worksheet'!H10)</f>
        <v>10000</v>
      </c>
      <c r="I5" s="59">
        <f>IF('Budget Worksheet'!I10=0,"",'Budget Worksheet'!I10)</f>
        <v>10000</v>
      </c>
      <c r="J5" s="59">
        <f>IF('Budget Worksheet'!J10=0,"",'Budget Worksheet'!J10)</f>
        <v>10000</v>
      </c>
      <c r="K5" s="59">
        <f>IF('Budget Worksheet'!K10=0,"",'Budget Worksheet'!K10)</f>
        <v>10000</v>
      </c>
      <c r="L5" s="59">
        <f>IF('Budget Worksheet'!L10=0,"",'Budget Worksheet'!L10)</f>
        <v>10000</v>
      </c>
      <c r="M5" s="59">
        <f>IF('Budget Worksheet'!M10=0,"",'Budget Worksheet'!M10)</f>
        <v>10000</v>
      </c>
      <c r="N5" s="63">
        <f t="shared" ref="N5:N10" si="0">SUM(B5:M5)</f>
        <v>146000</v>
      </c>
      <c r="O5" s="25"/>
      <c r="P5" s="59">
        <f>IF('Budget Worksheet'!P10=0,"",'Budget Worksheet'!P10)</f>
        <v>10000</v>
      </c>
      <c r="Q5" s="59">
        <f>IF('Budget Worksheet'!Q10=0,"",'Budget Worksheet'!Q10)</f>
        <v>10000</v>
      </c>
      <c r="R5" s="59">
        <f>IF('Budget Worksheet'!R10=0,"",'Budget Worksheet'!R10)</f>
        <v>10000</v>
      </c>
      <c r="S5" s="59">
        <f>IF('Budget Worksheet'!S10=0,"",'Budget Worksheet'!S10)</f>
        <v>10000</v>
      </c>
      <c r="T5" s="59">
        <f>IF('Budget Worksheet'!T10=0,"",'Budget Worksheet'!T10)</f>
        <v>10000</v>
      </c>
      <c r="U5" s="59">
        <f>IF('Budget Worksheet'!U10=0,"",'Budget Worksheet'!U10)</f>
        <v>10000</v>
      </c>
      <c r="V5" s="59">
        <f>IF('Budget Worksheet'!V10=0,"",'Budget Worksheet'!V10)</f>
        <v>10000</v>
      </c>
      <c r="W5" s="59">
        <f>IF('Budget Worksheet'!W10=0,"",'Budget Worksheet'!W10)</f>
        <v>10000</v>
      </c>
      <c r="X5" s="59">
        <f>IF('Budget Worksheet'!X10=0,"",'Budget Worksheet'!X10)</f>
        <v>10000</v>
      </c>
      <c r="Y5" s="59">
        <f>IF('Budget Worksheet'!Y10=0,"",'Budget Worksheet'!Y10)</f>
        <v>10000</v>
      </c>
      <c r="Z5" s="59">
        <f>IF('Budget Worksheet'!Z10=0,"",'Budget Worksheet'!Z10)</f>
        <v>10000</v>
      </c>
      <c r="AA5" s="59">
        <f>IF('Budget Worksheet'!AA10=0,"",'Budget Worksheet'!AA10)</f>
        <v>10000</v>
      </c>
      <c r="AB5" s="63">
        <f t="shared" ref="AB5" si="1">SUM(P5:AA5)</f>
        <v>120000</v>
      </c>
      <c r="AC5" s="25"/>
      <c r="AD5" s="59">
        <f>IF('Budget Worksheet'!AD10=0,"",'Budget Worksheet'!AD10)</f>
        <v>4500</v>
      </c>
      <c r="AE5" s="59">
        <f>IF('Budget Worksheet'!AE10=0,"",'Budget Worksheet'!AE10)</f>
        <v>4500</v>
      </c>
      <c r="AF5" s="59">
        <f>IF('Budget Worksheet'!AF10=0,"",'Budget Worksheet'!AF10)</f>
        <v>4500</v>
      </c>
      <c r="AG5" s="59">
        <f>IF('Budget Worksheet'!AG10=0,"",'Budget Worksheet'!AG10)</f>
        <v>4500</v>
      </c>
      <c r="AH5" s="59">
        <f>IF('Budget Worksheet'!AH10=0,"",'Budget Worksheet'!AH10)</f>
        <v>4500</v>
      </c>
      <c r="AI5" s="59">
        <f>IF('Budget Worksheet'!AI10=0,"",'Budget Worksheet'!AI10)</f>
        <v>4500</v>
      </c>
      <c r="AJ5" s="59">
        <f>IF('Budget Worksheet'!AJ10=0,"",'Budget Worksheet'!AJ10)</f>
        <v>4500</v>
      </c>
      <c r="AK5" s="59">
        <f>IF('Budget Worksheet'!AK10=0,"",'Budget Worksheet'!AK10)</f>
        <v>4500</v>
      </c>
      <c r="AL5" s="59">
        <f>IF('Budget Worksheet'!AL10=0,"",'Budget Worksheet'!AL10)</f>
        <v>4500</v>
      </c>
      <c r="AM5" s="59">
        <f>IF('Budget Worksheet'!AM10=0,"",'Budget Worksheet'!AM10)</f>
        <v>4500</v>
      </c>
      <c r="AN5" s="59">
        <f>IF('Budget Worksheet'!AN10=0,"",'Budget Worksheet'!AN10)</f>
        <v>4500</v>
      </c>
      <c r="AO5" s="59">
        <f>IF('Budget Worksheet'!AO10=0,"",'Budget Worksheet'!AO10)</f>
        <v>4500</v>
      </c>
      <c r="AP5" s="63">
        <f t="shared" ref="AP5" si="2">SUM(AD5:AO5)</f>
        <v>54000</v>
      </c>
      <c r="AQ5" s="25"/>
      <c r="AR5" s="59" t="str">
        <f>IF('Budget Worksheet'!AR10=0,"",'Budget Worksheet'!AR10)</f>
        <v/>
      </c>
      <c r="AS5" s="59" t="str">
        <f>IF('Budget Worksheet'!AS10=0,"",'Budget Worksheet'!AS10)</f>
        <v/>
      </c>
      <c r="AT5" s="59" t="str">
        <f>IF('Budget Worksheet'!AT10=0,"",'Budget Worksheet'!AT10)</f>
        <v/>
      </c>
      <c r="AU5" s="59" t="str">
        <f>IF('Budget Worksheet'!AU10=0,"",'Budget Worksheet'!AU10)</f>
        <v/>
      </c>
      <c r="AV5" s="59" t="str">
        <f>IF('Budget Worksheet'!AV10=0,"",'Budget Worksheet'!AV10)</f>
        <v/>
      </c>
      <c r="AW5" s="59" t="str">
        <f>IF('Budget Worksheet'!AW10=0,"",'Budget Worksheet'!AW10)</f>
        <v/>
      </c>
      <c r="AX5" s="59" t="str">
        <f>IF('Budget Worksheet'!AX10=0,"",'Budget Worksheet'!AX10)</f>
        <v/>
      </c>
      <c r="AY5" s="59" t="str">
        <f>IF('Budget Worksheet'!AY10=0,"",'Budget Worksheet'!AY10)</f>
        <v/>
      </c>
      <c r="AZ5" s="59" t="str">
        <f>IF('Budget Worksheet'!AZ10=0,"",'Budget Worksheet'!AZ10)</f>
        <v/>
      </c>
      <c r="BA5" s="59" t="str">
        <f>IF('Budget Worksheet'!BA10=0,"",'Budget Worksheet'!BA10)</f>
        <v/>
      </c>
      <c r="BB5" s="59" t="str">
        <f>IF('Budget Worksheet'!BB10=0,"",'Budget Worksheet'!BB10)</f>
        <v/>
      </c>
      <c r="BC5" s="59" t="str">
        <f>IF('Budget Worksheet'!BC10=0,"",'Budget Worksheet'!BC10)</f>
        <v/>
      </c>
      <c r="BD5" s="63">
        <f t="shared" ref="BD5" si="3">SUM(AR5:BC5)</f>
        <v>0</v>
      </c>
      <c r="BE5" s="25"/>
      <c r="BF5" s="56">
        <f t="shared" ref="BF5" si="4">SUM(N5,AB5,AP5,BD5)</f>
        <v>320000</v>
      </c>
    </row>
    <row r="6" spans="1:58" ht="19" customHeight="1" x14ac:dyDescent="0.2">
      <c r="A6" s="50" t="str">
        <f>'Budget Worksheet'!A12</f>
        <v>Outside Support</v>
      </c>
      <c r="B6" s="59" t="str">
        <f>IF('Budget Worksheet'!B17=0,"",'Budget Worksheet'!B17)</f>
        <v/>
      </c>
      <c r="C6" s="59" t="str">
        <f>IF('Budget Worksheet'!C17=0,"",'Budget Worksheet'!C17)</f>
        <v/>
      </c>
      <c r="D6" s="59" t="str">
        <f>IF('Budget Worksheet'!D17=0,"",'Budget Worksheet'!D17)</f>
        <v/>
      </c>
      <c r="E6" s="59" t="str">
        <f>IF('Budget Worksheet'!E17=0,"",'Budget Worksheet'!E17)</f>
        <v/>
      </c>
      <c r="F6" s="59" t="str">
        <f>IF('Budget Worksheet'!F17=0,"",'Budget Worksheet'!F17)</f>
        <v/>
      </c>
      <c r="G6" s="59" t="str">
        <f>IF('Budget Worksheet'!G17=0,"",'Budget Worksheet'!G17)</f>
        <v/>
      </c>
      <c r="H6" s="59" t="str">
        <f>IF('Budget Worksheet'!H17=0,"",'Budget Worksheet'!H17)</f>
        <v/>
      </c>
      <c r="I6" s="59">
        <f>IF('Budget Worksheet'!I17=0,"",'Budget Worksheet'!I17)</f>
        <v>3000</v>
      </c>
      <c r="J6" s="59">
        <f>IF('Budget Worksheet'!J17=0,"",'Budget Worksheet'!J17)</f>
        <v>3000</v>
      </c>
      <c r="K6" s="59">
        <f>IF('Budget Worksheet'!K17=0,"",'Budget Worksheet'!K17)</f>
        <v>3000</v>
      </c>
      <c r="L6" s="59">
        <f>IF('Budget Worksheet'!L17=0,"",'Budget Worksheet'!L17)</f>
        <v>3000</v>
      </c>
      <c r="M6" s="59">
        <f>IF('Budget Worksheet'!M17=0,"",'Budget Worksheet'!M17)</f>
        <v>3000</v>
      </c>
      <c r="N6" s="63">
        <f t="shared" si="0"/>
        <v>15000</v>
      </c>
      <c r="O6" s="25"/>
      <c r="P6" s="59">
        <f>IF('Budget Worksheet'!P17=0,"",'Budget Worksheet'!P17)</f>
        <v>3000</v>
      </c>
      <c r="Q6" s="59">
        <f>IF('Budget Worksheet'!Q17=0,"",'Budget Worksheet'!Q17)</f>
        <v>3000</v>
      </c>
      <c r="R6" s="59">
        <f>IF('Budget Worksheet'!R17=0,"",'Budget Worksheet'!R17)</f>
        <v>3000</v>
      </c>
      <c r="S6" s="59">
        <f>IF('Budget Worksheet'!S17=0,"",'Budget Worksheet'!S17)</f>
        <v>3000</v>
      </c>
      <c r="T6" s="59">
        <f>IF('Budget Worksheet'!T17=0,"",'Budget Worksheet'!T17)</f>
        <v>3000</v>
      </c>
      <c r="U6" s="59">
        <f>IF('Budget Worksheet'!U17=0,"",'Budget Worksheet'!U17)</f>
        <v>3000</v>
      </c>
      <c r="V6" s="59">
        <f>IF('Budget Worksheet'!V17=0,"",'Budget Worksheet'!V17)</f>
        <v>3000</v>
      </c>
      <c r="W6" s="59">
        <f>IF('Budget Worksheet'!W17=0,"",'Budget Worksheet'!W17)</f>
        <v>3000</v>
      </c>
      <c r="X6" s="59">
        <f>IF('Budget Worksheet'!X17=0,"",'Budget Worksheet'!X17)</f>
        <v>3000</v>
      </c>
      <c r="Y6" s="59">
        <f>IF('Budget Worksheet'!Y17=0,"",'Budget Worksheet'!Y17)</f>
        <v>3000</v>
      </c>
      <c r="Z6" s="59">
        <f>IF('Budget Worksheet'!Z17=0,"",'Budget Worksheet'!Z17)</f>
        <v>3000</v>
      </c>
      <c r="AA6" s="59">
        <f>IF('Budget Worksheet'!AA17=0,"",'Budget Worksheet'!AA17)</f>
        <v>3000</v>
      </c>
      <c r="AB6" s="63">
        <f t="shared" ref="AB6" si="5">SUM(P6:AA6)</f>
        <v>36000</v>
      </c>
      <c r="AC6" s="25"/>
      <c r="AD6" s="59">
        <f>IF('Budget Worksheet'!AD17=0,"",'Budget Worksheet'!AD17)</f>
        <v>3000</v>
      </c>
      <c r="AE6" s="59">
        <f>IF('Budget Worksheet'!AE17=0,"",'Budget Worksheet'!AE17)</f>
        <v>3000</v>
      </c>
      <c r="AF6" s="59">
        <f>IF('Budget Worksheet'!AF17=0,"",'Budget Worksheet'!AF17)</f>
        <v>3000</v>
      </c>
      <c r="AG6" s="59">
        <f>IF('Budget Worksheet'!AG17=0,"",'Budget Worksheet'!AG17)</f>
        <v>3000</v>
      </c>
      <c r="AH6" s="59">
        <f>IF('Budget Worksheet'!AH17=0,"",'Budget Worksheet'!AH17)</f>
        <v>3000</v>
      </c>
      <c r="AI6" s="59">
        <f>IF('Budget Worksheet'!AI17=0,"",'Budget Worksheet'!AI17)</f>
        <v>3000</v>
      </c>
      <c r="AJ6" s="59">
        <f>IF('Budget Worksheet'!AJ17=0,"",'Budget Worksheet'!AJ17)</f>
        <v>3000</v>
      </c>
      <c r="AK6" s="59">
        <f>IF('Budget Worksheet'!AK17=0,"",'Budget Worksheet'!AK17)</f>
        <v>3000</v>
      </c>
      <c r="AL6" s="59">
        <f>IF('Budget Worksheet'!AL17=0,"",'Budget Worksheet'!AL17)</f>
        <v>3000</v>
      </c>
      <c r="AM6" s="59">
        <f>IF('Budget Worksheet'!AM17=0,"",'Budget Worksheet'!AM17)</f>
        <v>3000</v>
      </c>
      <c r="AN6" s="59">
        <f>IF('Budget Worksheet'!AN17=0,"",'Budget Worksheet'!AN17)</f>
        <v>3000</v>
      </c>
      <c r="AO6" s="59">
        <f>IF('Budget Worksheet'!AO17=0,"",'Budget Worksheet'!AO17)</f>
        <v>3000</v>
      </c>
      <c r="AP6" s="63">
        <f t="shared" ref="AP6" si="6">SUM(AD6:AO6)</f>
        <v>36000</v>
      </c>
      <c r="AQ6" s="25"/>
      <c r="AR6" s="59">
        <f>IF('Budget Worksheet'!AR17=0,"",'Budget Worksheet'!AR17)</f>
        <v>3000</v>
      </c>
      <c r="AS6" s="59">
        <f>IF('Budget Worksheet'!AS17=0,"",'Budget Worksheet'!AS17)</f>
        <v>3000</v>
      </c>
      <c r="AT6" s="59">
        <f>IF('Budget Worksheet'!AT17=0,"",'Budget Worksheet'!AT17)</f>
        <v>3000</v>
      </c>
      <c r="AU6" s="59">
        <f>IF('Budget Worksheet'!AU17=0,"",'Budget Worksheet'!AU17)</f>
        <v>3000</v>
      </c>
      <c r="AV6" s="59">
        <f>IF('Budget Worksheet'!AV17=0,"",'Budget Worksheet'!AV17)</f>
        <v>3000</v>
      </c>
      <c r="AW6" s="59">
        <f>IF('Budget Worksheet'!AW17=0,"",'Budget Worksheet'!AW17)</f>
        <v>3000</v>
      </c>
      <c r="AX6" s="59">
        <f>IF('Budget Worksheet'!AX17=0,"",'Budget Worksheet'!AX17)</f>
        <v>3000</v>
      </c>
      <c r="AY6" s="59">
        <f>IF('Budget Worksheet'!AY17=0,"",'Budget Worksheet'!AY17)</f>
        <v>3000</v>
      </c>
      <c r="AZ6" s="59">
        <f>IF('Budget Worksheet'!AZ17=0,"",'Budget Worksheet'!AZ17)</f>
        <v>3000</v>
      </c>
      <c r="BA6" s="59">
        <f>IF('Budget Worksheet'!BA17=0,"",'Budget Worksheet'!BA17)</f>
        <v>3000</v>
      </c>
      <c r="BB6" s="59">
        <f>IF('Budget Worksheet'!BB17=0,"",'Budget Worksheet'!BB17)</f>
        <v>3000</v>
      </c>
      <c r="BC6" s="59">
        <f>IF('Budget Worksheet'!BC17=0,"",'Budget Worksheet'!BC17)</f>
        <v>3000</v>
      </c>
      <c r="BD6" s="63">
        <f t="shared" ref="BD6" si="7">SUM(AR6:BC6)</f>
        <v>36000</v>
      </c>
      <c r="BE6" s="25"/>
      <c r="BF6" s="56">
        <f t="shared" ref="BF6" si="8">SUM(N6,AB6,AP6,BD6)</f>
        <v>123000</v>
      </c>
    </row>
    <row r="7" spans="1:58" ht="19" customHeight="1" x14ac:dyDescent="0.2">
      <c r="A7" s="50" t="str">
        <f>'Budget Worksheet'!A19</f>
        <v>Other Income</v>
      </c>
      <c r="B7" s="59" t="str">
        <f>IF('Budget Worksheet'!B22=0,"",'Budget Worksheet'!B22)</f>
        <v/>
      </c>
      <c r="C7" s="59" t="str">
        <f>IF('Budget Worksheet'!C22=0,"",'Budget Worksheet'!C22)</f>
        <v/>
      </c>
      <c r="D7" s="59" t="str">
        <f>IF('Budget Worksheet'!D22=0,"",'Budget Worksheet'!D22)</f>
        <v/>
      </c>
      <c r="E7" s="59" t="str">
        <f>IF('Budget Worksheet'!E22=0,"",'Budget Worksheet'!E22)</f>
        <v/>
      </c>
      <c r="F7" s="59" t="str">
        <f>IF('Budget Worksheet'!F22=0,"",'Budget Worksheet'!F22)</f>
        <v/>
      </c>
      <c r="G7" s="59" t="str">
        <f>IF('Budget Worksheet'!G22=0,"",'Budget Worksheet'!G22)</f>
        <v/>
      </c>
      <c r="H7" s="59" t="str">
        <f>IF('Budget Worksheet'!H22=0,"",'Budget Worksheet'!H22)</f>
        <v/>
      </c>
      <c r="I7" s="59" t="str">
        <f>IF('Budget Worksheet'!I22=0,"",'Budget Worksheet'!I22)</f>
        <v/>
      </c>
      <c r="J7" s="59" t="str">
        <f>IF('Budget Worksheet'!J22=0,"",'Budget Worksheet'!J22)</f>
        <v/>
      </c>
      <c r="K7" s="59" t="str">
        <f>IF('Budget Worksheet'!K22=0,"",'Budget Worksheet'!K22)</f>
        <v/>
      </c>
      <c r="L7" s="59" t="str">
        <f>IF('Budget Worksheet'!L22=0,"",'Budget Worksheet'!L22)</f>
        <v/>
      </c>
      <c r="M7" s="59" t="str">
        <f>IF('Budget Worksheet'!M22=0,"",'Budget Worksheet'!M22)</f>
        <v/>
      </c>
      <c r="N7" s="63">
        <f t="shared" si="0"/>
        <v>0</v>
      </c>
      <c r="O7" s="25"/>
      <c r="P7" s="59" t="str">
        <f>IF('Budget Worksheet'!P22=0,"",'Budget Worksheet'!P22)</f>
        <v/>
      </c>
      <c r="Q7" s="59" t="str">
        <f>IF('Budget Worksheet'!Q22=0,"",'Budget Worksheet'!Q22)</f>
        <v/>
      </c>
      <c r="R7" s="59" t="str">
        <f>IF('Budget Worksheet'!R22=0,"",'Budget Worksheet'!R22)</f>
        <v/>
      </c>
      <c r="S7" s="59" t="str">
        <f>IF('Budget Worksheet'!S22=0,"",'Budget Worksheet'!S22)</f>
        <v/>
      </c>
      <c r="T7" s="59" t="str">
        <f>IF('Budget Worksheet'!T22=0,"",'Budget Worksheet'!T22)</f>
        <v/>
      </c>
      <c r="U7" s="59" t="str">
        <f>IF('Budget Worksheet'!U22=0,"",'Budget Worksheet'!U22)</f>
        <v/>
      </c>
      <c r="V7" s="59" t="str">
        <f>IF('Budget Worksheet'!V22=0,"",'Budget Worksheet'!V22)</f>
        <v/>
      </c>
      <c r="W7" s="59" t="str">
        <f>IF('Budget Worksheet'!W22=0,"",'Budget Worksheet'!W22)</f>
        <v/>
      </c>
      <c r="X7" s="59" t="str">
        <f>IF('Budget Worksheet'!X22=0,"",'Budget Worksheet'!X22)</f>
        <v/>
      </c>
      <c r="Y7" s="59" t="str">
        <f>IF('Budget Worksheet'!Y22=0,"",'Budget Worksheet'!Y22)</f>
        <v/>
      </c>
      <c r="Z7" s="59" t="str">
        <f>IF('Budget Worksheet'!Z22=0,"",'Budget Worksheet'!Z22)</f>
        <v/>
      </c>
      <c r="AA7" s="59" t="str">
        <f>IF('Budget Worksheet'!AA22=0,"",'Budget Worksheet'!AA22)</f>
        <v/>
      </c>
      <c r="AB7" s="63">
        <f t="shared" ref="AB7" si="9">SUM(P7:AA7)</f>
        <v>0</v>
      </c>
      <c r="AC7" s="25"/>
      <c r="AD7" s="59" t="str">
        <f>IF('Budget Worksheet'!AD22=0,"",'Budget Worksheet'!AD22)</f>
        <v/>
      </c>
      <c r="AE7" s="59" t="str">
        <f>IF('Budget Worksheet'!AE22=0,"",'Budget Worksheet'!AE22)</f>
        <v/>
      </c>
      <c r="AF7" s="59" t="str">
        <f>IF('Budget Worksheet'!AF22=0,"",'Budget Worksheet'!AF22)</f>
        <v/>
      </c>
      <c r="AG7" s="59" t="str">
        <f>IF('Budget Worksheet'!AG22=0,"",'Budget Worksheet'!AG22)</f>
        <v/>
      </c>
      <c r="AH7" s="59" t="str">
        <f>IF('Budget Worksheet'!AH22=0,"",'Budget Worksheet'!AH22)</f>
        <v/>
      </c>
      <c r="AI7" s="59" t="str">
        <f>IF('Budget Worksheet'!AI22=0,"",'Budget Worksheet'!AI22)</f>
        <v/>
      </c>
      <c r="AJ7" s="59" t="str">
        <f>IF('Budget Worksheet'!AJ22=0,"",'Budget Worksheet'!AJ22)</f>
        <v/>
      </c>
      <c r="AK7" s="59" t="str">
        <f>IF('Budget Worksheet'!AK22=0,"",'Budget Worksheet'!AK22)</f>
        <v/>
      </c>
      <c r="AL7" s="59" t="str">
        <f>IF('Budget Worksheet'!AL22=0,"",'Budget Worksheet'!AL22)</f>
        <v/>
      </c>
      <c r="AM7" s="59" t="str">
        <f>IF('Budget Worksheet'!AM22=0,"",'Budget Worksheet'!AM22)</f>
        <v/>
      </c>
      <c r="AN7" s="59" t="str">
        <f>IF('Budget Worksheet'!AN22=0,"",'Budget Worksheet'!AN22)</f>
        <v/>
      </c>
      <c r="AO7" s="59" t="str">
        <f>IF('Budget Worksheet'!AO22=0,"",'Budget Worksheet'!AO22)</f>
        <v/>
      </c>
      <c r="AP7" s="63">
        <f t="shared" ref="AP7" si="10">SUM(AD7:AO7)</f>
        <v>0</v>
      </c>
      <c r="AQ7" s="25"/>
      <c r="AR7" s="59" t="str">
        <f>IF('Budget Worksheet'!AR22=0,"",'Budget Worksheet'!AR22)</f>
        <v/>
      </c>
      <c r="AS7" s="59" t="str">
        <f>IF('Budget Worksheet'!AS22=0,"",'Budget Worksheet'!AS22)</f>
        <v/>
      </c>
      <c r="AT7" s="59" t="str">
        <f>IF('Budget Worksheet'!AT22=0,"",'Budget Worksheet'!AT22)</f>
        <v/>
      </c>
      <c r="AU7" s="59" t="str">
        <f>IF('Budget Worksheet'!AU22=0,"",'Budget Worksheet'!AU22)</f>
        <v/>
      </c>
      <c r="AV7" s="59" t="str">
        <f>IF('Budget Worksheet'!AV22=0,"",'Budget Worksheet'!AV22)</f>
        <v/>
      </c>
      <c r="AW7" s="59" t="str">
        <f>IF('Budget Worksheet'!AW22=0,"",'Budget Worksheet'!AW22)</f>
        <v/>
      </c>
      <c r="AX7" s="59" t="str">
        <f>IF('Budget Worksheet'!AX22=0,"",'Budget Worksheet'!AX22)</f>
        <v/>
      </c>
      <c r="AY7" s="59" t="str">
        <f>IF('Budget Worksheet'!AY22=0,"",'Budget Worksheet'!AY22)</f>
        <v/>
      </c>
      <c r="AZ7" s="59" t="str">
        <f>IF('Budget Worksheet'!AZ22=0,"",'Budget Worksheet'!AZ22)</f>
        <v/>
      </c>
      <c r="BA7" s="59" t="str">
        <f>IF('Budget Worksheet'!BA22=0,"",'Budget Worksheet'!BA22)</f>
        <v/>
      </c>
      <c r="BB7" s="59" t="str">
        <f>IF('Budget Worksheet'!BB22=0,"",'Budget Worksheet'!BB22)</f>
        <v/>
      </c>
      <c r="BC7" s="59" t="str">
        <f>IF('Budget Worksheet'!BC22=0,"",'Budget Worksheet'!BC22)</f>
        <v/>
      </c>
      <c r="BD7" s="63">
        <f t="shared" ref="BD7" si="11">SUM(AR7:BC7)</f>
        <v>0</v>
      </c>
      <c r="BE7" s="25"/>
      <c r="BF7" s="56">
        <f t="shared" ref="BF7" si="12">SUM(N7,AB7,AP7,BD7)</f>
        <v>0</v>
      </c>
    </row>
    <row r="8" spans="1:58" ht="19" customHeight="1" x14ac:dyDescent="0.2">
      <c r="A8" s="50" t="str">
        <f>'Budget Worksheet'!A24</f>
        <v>Local Giving</v>
      </c>
      <c r="B8" s="59" t="str">
        <f>IF('Budget Worksheet'!B28=0,"",'Budget Worksheet'!B28)</f>
        <v/>
      </c>
      <c r="C8" s="59" t="str">
        <f>IF('Budget Worksheet'!C28=0,"",'Budget Worksheet'!C28)</f>
        <v/>
      </c>
      <c r="D8" s="59" t="str">
        <f>IF('Budget Worksheet'!D28=0,"",'Budget Worksheet'!D28)</f>
        <v/>
      </c>
      <c r="E8" s="59" t="str">
        <f>IF('Budget Worksheet'!E28=0,"",'Budget Worksheet'!E28)</f>
        <v/>
      </c>
      <c r="F8" s="59" t="str">
        <f>IF('Budget Worksheet'!F28=0,"",'Budget Worksheet'!F28)</f>
        <v/>
      </c>
      <c r="G8" s="59" t="str">
        <f>IF('Budget Worksheet'!G28=0,"",'Budget Worksheet'!G28)</f>
        <v/>
      </c>
      <c r="H8" s="59" t="str">
        <f>IF('Budget Worksheet'!H28=0,"",'Budget Worksheet'!H28)</f>
        <v/>
      </c>
      <c r="I8" s="59" t="str">
        <f>IF('Budget Worksheet'!I28=0,"",'Budget Worksheet'!I28)</f>
        <v/>
      </c>
      <c r="J8" s="59">
        <f>IF('Budget Worksheet'!J28=0,"",'Budget Worksheet'!J28)</f>
        <v>5200</v>
      </c>
      <c r="K8" s="59">
        <f>IF('Budget Worksheet'!K28=0,"",'Budget Worksheet'!K28)</f>
        <v>5200</v>
      </c>
      <c r="L8" s="59">
        <f>IF('Budget Worksheet'!L28=0,"",'Budget Worksheet'!L28)</f>
        <v>5200</v>
      </c>
      <c r="M8" s="59">
        <f>IF('Budget Worksheet'!M28=0,"",'Budget Worksheet'!M28)</f>
        <v>5200</v>
      </c>
      <c r="N8" s="63">
        <f t="shared" si="0"/>
        <v>20800</v>
      </c>
      <c r="O8" s="25"/>
      <c r="P8" s="59">
        <f>IF('Budget Worksheet'!P28=0,"",'Budget Worksheet'!P28)</f>
        <v>5200</v>
      </c>
      <c r="Q8" s="59">
        <f>IF('Budget Worksheet'!Q28=0,"",'Budget Worksheet'!Q28)</f>
        <v>5200</v>
      </c>
      <c r="R8" s="59">
        <f>IF('Budget Worksheet'!R28=0,"",'Budget Worksheet'!R28)</f>
        <v>5200</v>
      </c>
      <c r="S8" s="59">
        <f>IF('Budget Worksheet'!S28=0,"",'Budget Worksheet'!S28)</f>
        <v>5200</v>
      </c>
      <c r="T8" s="59">
        <f>IF('Budget Worksheet'!T28=0,"",'Budget Worksheet'!T28)</f>
        <v>5200</v>
      </c>
      <c r="U8" s="59">
        <f>IF('Budget Worksheet'!U28=0,"",'Budget Worksheet'!U28)</f>
        <v>5200</v>
      </c>
      <c r="V8" s="59">
        <f>IF('Budget Worksheet'!V28=0,"",'Budget Worksheet'!V28)</f>
        <v>5200</v>
      </c>
      <c r="W8" s="59">
        <f>IF('Budget Worksheet'!W28=0,"",'Budget Worksheet'!W28)</f>
        <v>5200</v>
      </c>
      <c r="X8" s="59">
        <f>IF('Budget Worksheet'!X28=0,"",'Budget Worksheet'!X28)</f>
        <v>10400</v>
      </c>
      <c r="Y8" s="59">
        <f>IF('Budget Worksheet'!Y28=0,"",'Budget Worksheet'!Y28)</f>
        <v>10400</v>
      </c>
      <c r="Z8" s="59">
        <f>IF('Budget Worksheet'!Z28=0,"",'Budget Worksheet'!Z28)</f>
        <v>10400</v>
      </c>
      <c r="AA8" s="59">
        <f>IF('Budget Worksheet'!AA28=0,"",'Budget Worksheet'!AA28)</f>
        <v>10400</v>
      </c>
      <c r="AB8" s="63">
        <f t="shared" ref="AB8" si="13">SUM(P8:AA8)</f>
        <v>83200</v>
      </c>
      <c r="AC8" s="25"/>
      <c r="AD8" s="59">
        <f>IF('Budget Worksheet'!AD28=0,"",'Budget Worksheet'!AD28)</f>
        <v>10400</v>
      </c>
      <c r="AE8" s="59">
        <f>IF('Budget Worksheet'!AE28=0,"",'Budget Worksheet'!AE28)</f>
        <v>10400</v>
      </c>
      <c r="AF8" s="59">
        <f>IF('Budget Worksheet'!AF28=0,"",'Budget Worksheet'!AF28)</f>
        <v>10400</v>
      </c>
      <c r="AG8" s="59">
        <f>IF('Budget Worksheet'!AG28=0,"",'Budget Worksheet'!AG28)</f>
        <v>10400</v>
      </c>
      <c r="AH8" s="59">
        <f>IF('Budget Worksheet'!AH28=0,"",'Budget Worksheet'!AH28)</f>
        <v>10400</v>
      </c>
      <c r="AI8" s="59">
        <f>IF('Budget Worksheet'!AI28=0,"",'Budget Worksheet'!AI28)</f>
        <v>10400</v>
      </c>
      <c r="AJ8" s="59">
        <f>IF('Budget Worksheet'!AJ28=0,"",'Budget Worksheet'!AJ28)</f>
        <v>10400</v>
      </c>
      <c r="AK8" s="59">
        <f>IF('Budget Worksheet'!AK28=0,"",'Budget Worksheet'!AK28)</f>
        <v>10400</v>
      </c>
      <c r="AL8" s="59">
        <f>IF('Budget Worksheet'!AL28=0,"",'Budget Worksheet'!AL28)</f>
        <v>20800</v>
      </c>
      <c r="AM8" s="59">
        <f>IF('Budget Worksheet'!AM28=0,"",'Budget Worksheet'!AM28)</f>
        <v>20800</v>
      </c>
      <c r="AN8" s="59">
        <f>IF('Budget Worksheet'!AN28=0,"",'Budget Worksheet'!AN28)</f>
        <v>20800</v>
      </c>
      <c r="AO8" s="59">
        <f>IF('Budget Worksheet'!AO28=0,"",'Budget Worksheet'!AO28)</f>
        <v>20800</v>
      </c>
      <c r="AP8" s="63">
        <f t="shared" ref="AP8" si="14">SUM(AD8:AO8)</f>
        <v>166400</v>
      </c>
      <c r="AQ8" s="25"/>
      <c r="AR8" s="59">
        <f>IF('Budget Worksheet'!AR28=0,"",'Budget Worksheet'!AR28)</f>
        <v>20800</v>
      </c>
      <c r="AS8" s="59">
        <f>IF('Budget Worksheet'!AS28=0,"",'Budget Worksheet'!AS28)</f>
        <v>20800</v>
      </c>
      <c r="AT8" s="59">
        <f>IF('Budget Worksheet'!AT28=0,"",'Budget Worksheet'!AT28)</f>
        <v>20800</v>
      </c>
      <c r="AU8" s="59">
        <f>IF('Budget Worksheet'!AU28=0,"",'Budget Worksheet'!AU28)</f>
        <v>20800</v>
      </c>
      <c r="AV8" s="59">
        <f>IF('Budget Worksheet'!AV28=0,"",'Budget Worksheet'!AV28)</f>
        <v>20800</v>
      </c>
      <c r="AW8" s="59">
        <f>IF('Budget Worksheet'!AW28=0,"",'Budget Worksheet'!AW28)</f>
        <v>20800</v>
      </c>
      <c r="AX8" s="59">
        <f>IF('Budget Worksheet'!AX28=0,"",'Budget Worksheet'!AX28)</f>
        <v>20800</v>
      </c>
      <c r="AY8" s="59">
        <f>IF('Budget Worksheet'!AY28=0,"",'Budget Worksheet'!AY28)</f>
        <v>20800</v>
      </c>
      <c r="AZ8" s="59">
        <f>IF('Budget Worksheet'!AZ28=0,"",'Budget Worksheet'!AZ28)</f>
        <v>20800</v>
      </c>
      <c r="BA8" s="59">
        <f>IF('Budget Worksheet'!BA28=0,"",'Budget Worksheet'!BA28)</f>
        <v>20800</v>
      </c>
      <c r="BB8" s="59">
        <f>IF('Budget Worksheet'!BB28=0,"",'Budget Worksheet'!BB28)</f>
        <v>20800</v>
      </c>
      <c r="BC8" s="59">
        <f>IF('Budget Worksheet'!BC28=0,"",'Budget Worksheet'!BC28)</f>
        <v>20800</v>
      </c>
      <c r="BD8" s="63">
        <f t="shared" ref="BD8" si="15">SUM(AR8:BC8)</f>
        <v>249600</v>
      </c>
      <c r="BE8" s="25"/>
      <c r="BF8" s="56">
        <f t="shared" ref="BF8" si="16">SUM(N8,AB8,AP8,BD8)</f>
        <v>520000</v>
      </c>
    </row>
    <row r="9" spans="1:58" ht="19" customHeight="1" x14ac:dyDescent="0.2">
      <c r="A9" s="29"/>
      <c r="B9" s="28"/>
      <c r="C9" s="28"/>
      <c r="D9" s="28"/>
      <c r="E9" s="28"/>
      <c r="F9" s="28"/>
      <c r="G9" s="28"/>
      <c r="H9" s="28"/>
      <c r="I9" s="28"/>
      <c r="J9" s="28"/>
      <c r="K9" s="28"/>
      <c r="L9" s="28"/>
      <c r="M9" s="28"/>
      <c r="N9" s="64"/>
      <c r="O9" s="25"/>
      <c r="P9" s="28"/>
      <c r="Q9" s="28"/>
      <c r="R9" s="28"/>
      <c r="S9" s="28"/>
      <c r="T9" s="28"/>
      <c r="U9" s="28"/>
      <c r="V9" s="28"/>
      <c r="W9" s="28"/>
      <c r="X9" s="28"/>
      <c r="Y9" s="28"/>
      <c r="Z9" s="28"/>
      <c r="AA9" s="28"/>
      <c r="AB9" s="64"/>
      <c r="AC9" s="25"/>
      <c r="AD9" s="28"/>
      <c r="AE9" s="28"/>
      <c r="AF9" s="28"/>
      <c r="AG9" s="28"/>
      <c r="AH9" s="28"/>
      <c r="AI9" s="28"/>
      <c r="AJ9" s="28"/>
      <c r="AK9" s="28"/>
      <c r="AL9" s="28"/>
      <c r="AM9" s="28"/>
      <c r="AN9" s="28"/>
      <c r="AO9" s="28"/>
      <c r="AP9" s="64"/>
      <c r="AQ9" s="25"/>
      <c r="AR9" s="28"/>
      <c r="AS9" s="28"/>
      <c r="AT9" s="28"/>
      <c r="AU9" s="28"/>
      <c r="AV9" s="28"/>
      <c r="AW9" s="28"/>
      <c r="AX9" s="28"/>
      <c r="AY9" s="28"/>
      <c r="AZ9" s="28"/>
      <c r="BA9" s="28"/>
      <c r="BB9" s="28"/>
      <c r="BC9" s="28"/>
      <c r="BD9" s="64"/>
      <c r="BE9" s="25"/>
      <c r="BF9" s="56"/>
    </row>
    <row r="10" spans="1:58" s="12" customFormat="1" ht="19" customHeight="1" x14ac:dyDescent="0.2">
      <c r="A10" s="9" t="s">
        <v>4</v>
      </c>
      <c r="B10" s="10">
        <f t="shared" ref="B10:M10" si="17">SUM(B5,B6,B7,B8)</f>
        <v>0</v>
      </c>
      <c r="C10" s="10">
        <f t="shared" si="17"/>
        <v>0</v>
      </c>
      <c r="D10" s="10">
        <f t="shared" si="17"/>
        <v>56000</v>
      </c>
      <c r="E10" s="10">
        <f t="shared" si="17"/>
        <v>10000</v>
      </c>
      <c r="F10" s="10">
        <f t="shared" si="17"/>
        <v>10000</v>
      </c>
      <c r="G10" s="10">
        <f t="shared" si="17"/>
        <v>10000</v>
      </c>
      <c r="H10" s="10">
        <f t="shared" si="17"/>
        <v>10000</v>
      </c>
      <c r="I10" s="10">
        <f t="shared" si="17"/>
        <v>13000</v>
      </c>
      <c r="J10" s="10">
        <f t="shared" si="17"/>
        <v>18200</v>
      </c>
      <c r="K10" s="10">
        <f t="shared" si="17"/>
        <v>18200</v>
      </c>
      <c r="L10" s="10">
        <f t="shared" si="17"/>
        <v>18200</v>
      </c>
      <c r="M10" s="10">
        <f t="shared" si="17"/>
        <v>18200</v>
      </c>
      <c r="N10" s="10">
        <f t="shared" si="0"/>
        <v>181800</v>
      </c>
      <c r="O10" s="11"/>
      <c r="P10" s="10">
        <f t="shared" ref="P10:AA10" si="18">SUM(P5,P6,P7,P8)</f>
        <v>18200</v>
      </c>
      <c r="Q10" s="10">
        <f t="shared" si="18"/>
        <v>18200</v>
      </c>
      <c r="R10" s="10">
        <f t="shared" si="18"/>
        <v>18200</v>
      </c>
      <c r="S10" s="10">
        <f t="shared" si="18"/>
        <v>18200</v>
      </c>
      <c r="T10" s="10">
        <f t="shared" si="18"/>
        <v>18200</v>
      </c>
      <c r="U10" s="10">
        <f t="shared" si="18"/>
        <v>18200</v>
      </c>
      <c r="V10" s="10">
        <f t="shared" si="18"/>
        <v>18200</v>
      </c>
      <c r="W10" s="10">
        <f t="shared" si="18"/>
        <v>18200</v>
      </c>
      <c r="X10" s="10">
        <f t="shared" si="18"/>
        <v>23400</v>
      </c>
      <c r="Y10" s="10">
        <f t="shared" si="18"/>
        <v>23400</v>
      </c>
      <c r="Z10" s="10">
        <f t="shared" si="18"/>
        <v>23400</v>
      </c>
      <c r="AA10" s="10">
        <f t="shared" si="18"/>
        <v>23400</v>
      </c>
      <c r="AB10" s="10">
        <f t="shared" ref="AB10" si="19">SUM(P10:AA10)</f>
        <v>239200</v>
      </c>
      <c r="AC10" s="11"/>
      <c r="AD10" s="10">
        <f t="shared" ref="AD10:AO10" si="20">SUM(AD5,AD6,AD7,AD8)</f>
        <v>17900</v>
      </c>
      <c r="AE10" s="10">
        <f t="shared" si="20"/>
        <v>17900</v>
      </c>
      <c r="AF10" s="10">
        <f t="shared" si="20"/>
        <v>17900</v>
      </c>
      <c r="AG10" s="10">
        <f t="shared" si="20"/>
        <v>17900</v>
      </c>
      <c r="AH10" s="10">
        <f t="shared" si="20"/>
        <v>17900</v>
      </c>
      <c r="AI10" s="10">
        <f t="shared" si="20"/>
        <v>17900</v>
      </c>
      <c r="AJ10" s="10">
        <f t="shared" si="20"/>
        <v>17900</v>
      </c>
      <c r="AK10" s="10">
        <f t="shared" si="20"/>
        <v>17900</v>
      </c>
      <c r="AL10" s="10">
        <f t="shared" si="20"/>
        <v>28300</v>
      </c>
      <c r="AM10" s="10">
        <f t="shared" si="20"/>
        <v>28300</v>
      </c>
      <c r="AN10" s="10">
        <f t="shared" si="20"/>
        <v>28300</v>
      </c>
      <c r="AO10" s="10">
        <f t="shared" si="20"/>
        <v>28300</v>
      </c>
      <c r="AP10" s="10">
        <f t="shared" ref="AP10" si="21">SUM(AD10:AO10)</f>
        <v>256400</v>
      </c>
      <c r="AQ10" s="11"/>
      <c r="AR10" s="10">
        <f t="shared" ref="AR10:BC10" si="22">SUM(AR5,AR6,AR7,AR8)</f>
        <v>23800</v>
      </c>
      <c r="AS10" s="10">
        <f t="shared" si="22"/>
        <v>23800</v>
      </c>
      <c r="AT10" s="10">
        <f t="shared" si="22"/>
        <v>23800</v>
      </c>
      <c r="AU10" s="10">
        <f t="shared" si="22"/>
        <v>23800</v>
      </c>
      <c r="AV10" s="10">
        <f t="shared" si="22"/>
        <v>23800</v>
      </c>
      <c r="AW10" s="10">
        <f t="shared" si="22"/>
        <v>23800</v>
      </c>
      <c r="AX10" s="10">
        <f t="shared" si="22"/>
        <v>23800</v>
      </c>
      <c r="AY10" s="10">
        <f t="shared" si="22"/>
        <v>23800</v>
      </c>
      <c r="AZ10" s="10">
        <f t="shared" si="22"/>
        <v>23800</v>
      </c>
      <c r="BA10" s="10">
        <f t="shared" si="22"/>
        <v>23800</v>
      </c>
      <c r="BB10" s="10">
        <f t="shared" si="22"/>
        <v>23800</v>
      </c>
      <c r="BC10" s="10">
        <f t="shared" si="22"/>
        <v>23800</v>
      </c>
      <c r="BD10" s="10">
        <f t="shared" ref="BD10" si="23">SUM(AR10:BC10)</f>
        <v>285600</v>
      </c>
      <c r="BE10" s="11"/>
      <c r="BF10" s="17"/>
    </row>
    <row r="11" spans="1:58" ht="19" customHeight="1" x14ac:dyDescent="0.2">
      <c r="B11" s="25"/>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56"/>
    </row>
    <row r="12" spans="1:58" ht="19" customHeight="1" x14ac:dyDescent="0.2">
      <c r="B12" s="25"/>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56"/>
    </row>
    <row r="13" spans="1:58" s="19" customFormat="1" ht="19" customHeight="1" x14ac:dyDescent="0.2">
      <c r="A13" s="30" t="s">
        <v>5</v>
      </c>
      <c r="B13" s="31"/>
      <c r="C13" s="31"/>
      <c r="D13" s="31"/>
      <c r="E13" s="31"/>
      <c r="F13" s="31"/>
      <c r="G13" s="31"/>
      <c r="H13" s="31"/>
      <c r="I13" s="31"/>
      <c r="J13" s="31"/>
      <c r="K13" s="31"/>
      <c r="L13" s="31"/>
      <c r="M13" s="31"/>
      <c r="N13" s="31"/>
      <c r="O13" s="18"/>
      <c r="P13" s="31"/>
      <c r="Q13" s="31"/>
      <c r="R13" s="31"/>
      <c r="S13" s="31"/>
      <c r="T13" s="31"/>
      <c r="U13" s="31"/>
      <c r="V13" s="31"/>
      <c r="W13" s="31"/>
      <c r="X13" s="31"/>
      <c r="Y13" s="31"/>
      <c r="Z13" s="31"/>
      <c r="AA13" s="31"/>
      <c r="AB13" s="31"/>
      <c r="AC13" s="18"/>
      <c r="AD13" s="31"/>
      <c r="AE13" s="31"/>
      <c r="AF13" s="31"/>
      <c r="AG13" s="31"/>
      <c r="AH13" s="31"/>
      <c r="AI13" s="31"/>
      <c r="AJ13" s="31"/>
      <c r="AK13" s="31"/>
      <c r="AL13" s="31"/>
      <c r="AM13" s="31"/>
      <c r="AN13" s="31"/>
      <c r="AO13" s="31"/>
      <c r="AP13" s="31"/>
      <c r="AQ13" s="18"/>
      <c r="AR13" s="31"/>
      <c r="AS13" s="31"/>
      <c r="AT13" s="31"/>
      <c r="AU13" s="31"/>
      <c r="AV13" s="31"/>
      <c r="AW13" s="31"/>
      <c r="AX13" s="31"/>
      <c r="AY13" s="31"/>
      <c r="AZ13" s="31"/>
      <c r="BA13" s="31"/>
      <c r="BB13" s="31"/>
      <c r="BC13" s="31"/>
      <c r="BD13" s="31"/>
      <c r="BE13" s="18"/>
      <c r="BF13" s="31"/>
    </row>
    <row r="14" spans="1:58" ht="19" customHeight="1" x14ac:dyDescent="0.2">
      <c r="A14" s="37" t="str">
        <f>'Budget Worksheet'!A34</f>
        <v>Facilities</v>
      </c>
      <c r="B14" s="60" t="str">
        <f>IF('Budget Worksheet'!B41=0,"",'Budget Worksheet'!B41)</f>
        <v/>
      </c>
      <c r="C14" s="60" t="str">
        <f>IF('Budget Worksheet'!C41=0,"",'Budget Worksheet'!C41)</f>
        <v/>
      </c>
      <c r="D14" s="60" t="str">
        <f>IF('Budget Worksheet'!D41=0,"",'Budget Worksheet'!D41)</f>
        <v/>
      </c>
      <c r="E14" s="60" t="str">
        <f>IF('Budget Worksheet'!E41=0,"",'Budget Worksheet'!E41)</f>
        <v/>
      </c>
      <c r="F14" s="60">
        <f>IF('Budget Worksheet'!F41=0,"",'Budget Worksheet'!F41)</f>
        <v>450</v>
      </c>
      <c r="G14" s="60">
        <f>IF('Budget Worksheet'!G41=0,"",'Budget Worksheet'!G41)</f>
        <v>450</v>
      </c>
      <c r="H14" s="60">
        <f>IF('Budget Worksheet'!H41=0,"",'Budget Worksheet'!H41)</f>
        <v>450</v>
      </c>
      <c r="I14" s="60">
        <f>IF('Budget Worksheet'!I41=0,"",'Budget Worksheet'!I41)</f>
        <v>450</v>
      </c>
      <c r="J14" s="60">
        <f>IF('Budget Worksheet'!J41=0,"",'Budget Worksheet'!J41)</f>
        <v>2616.5</v>
      </c>
      <c r="K14" s="60">
        <f>IF('Budget Worksheet'!K41=0,"",'Budget Worksheet'!K41)</f>
        <v>2616.5</v>
      </c>
      <c r="L14" s="60">
        <f>IF('Budget Worksheet'!L41=0,"",'Budget Worksheet'!L41)</f>
        <v>2616.5</v>
      </c>
      <c r="M14" s="60">
        <f>IF('Budget Worksheet'!M41=0,"",'Budget Worksheet'!M41)</f>
        <v>2616.5</v>
      </c>
      <c r="N14" s="61">
        <f t="shared" ref="N14" si="24">SUM(B14:M14)</f>
        <v>12266</v>
      </c>
      <c r="O14" s="25"/>
      <c r="P14" s="60">
        <f>IF('Budget Worksheet'!P41=0,"",'Budget Worksheet'!P41)</f>
        <v>2616.5</v>
      </c>
      <c r="Q14" s="60">
        <f>IF('Budget Worksheet'!Q41=0,"",'Budget Worksheet'!Q41)</f>
        <v>2616.5</v>
      </c>
      <c r="R14" s="60">
        <f>IF('Budget Worksheet'!R41=0,"",'Budget Worksheet'!R41)</f>
        <v>2616.5</v>
      </c>
      <c r="S14" s="60">
        <f>IF('Budget Worksheet'!S41=0,"",'Budget Worksheet'!S41)</f>
        <v>2616.5</v>
      </c>
      <c r="T14" s="60">
        <f>IF('Budget Worksheet'!T41=0,"",'Budget Worksheet'!T41)</f>
        <v>2616.5</v>
      </c>
      <c r="U14" s="60">
        <f>IF('Budget Worksheet'!U41=0,"",'Budget Worksheet'!U41)</f>
        <v>2616.5</v>
      </c>
      <c r="V14" s="60">
        <f>IF('Budget Worksheet'!V41=0,"",'Budget Worksheet'!V41)</f>
        <v>2616.5</v>
      </c>
      <c r="W14" s="60">
        <f>IF('Budget Worksheet'!W41=0,"",'Budget Worksheet'!W41)</f>
        <v>2616.5</v>
      </c>
      <c r="X14" s="60">
        <f>IF('Budget Worksheet'!X41=0,"",'Budget Worksheet'!X41)</f>
        <v>2616.5</v>
      </c>
      <c r="Y14" s="60">
        <f>IF('Budget Worksheet'!Y41=0,"",'Budget Worksheet'!Y41)</f>
        <v>2616.5</v>
      </c>
      <c r="Z14" s="60">
        <f>IF('Budget Worksheet'!Z41=0,"",'Budget Worksheet'!Z41)</f>
        <v>2616.5</v>
      </c>
      <c r="AA14" s="60">
        <f>IF('Budget Worksheet'!AA41=0,"",'Budget Worksheet'!AA41)</f>
        <v>2616.5</v>
      </c>
      <c r="AB14" s="61">
        <f t="shared" ref="AB14" si="25">SUM(P14:AA14)</f>
        <v>31398</v>
      </c>
      <c r="AC14" s="25"/>
      <c r="AD14" s="60">
        <f>IF('Budget Worksheet'!AD41=0,"",'Budget Worksheet'!AD41)</f>
        <v>2616.5</v>
      </c>
      <c r="AE14" s="60">
        <f>IF('Budget Worksheet'!AE41=0,"",'Budget Worksheet'!AE41)</f>
        <v>2616.5</v>
      </c>
      <c r="AF14" s="60">
        <f>IF('Budget Worksheet'!AF41=0,"",'Budget Worksheet'!AF41)</f>
        <v>2616.5</v>
      </c>
      <c r="AG14" s="60">
        <f>IF('Budget Worksheet'!AG41=0,"",'Budget Worksheet'!AG41)</f>
        <v>2616.5</v>
      </c>
      <c r="AH14" s="60">
        <f>IF('Budget Worksheet'!AH41=0,"",'Budget Worksheet'!AH41)</f>
        <v>2616.5</v>
      </c>
      <c r="AI14" s="60">
        <f>IF('Budget Worksheet'!AI41=0,"",'Budget Worksheet'!AI41)</f>
        <v>2616.5</v>
      </c>
      <c r="AJ14" s="60">
        <f>IF('Budget Worksheet'!AJ41=0,"",'Budget Worksheet'!AJ41)</f>
        <v>2616.5</v>
      </c>
      <c r="AK14" s="60">
        <f>IF('Budget Worksheet'!AK41=0,"",'Budget Worksheet'!AK41)</f>
        <v>2616.5</v>
      </c>
      <c r="AL14" s="60">
        <f>IF('Budget Worksheet'!AL41=0,"",'Budget Worksheet'!AL41)</f>
        <v>2616.5</v>
      </c>
      <c r="AM14" s="60">
        <f>IF('Budget Worksheet'!AM41=0,"",'Budget Worksheet'!AM41)</f>
        <v>2616.5</v>
      </c>
      <c r="AN14" s="60">
        <f>IF('Budget Worksheet'!AN41=0,"",'Budget Worksheet'!AN41)</f>
        <v>2616.5</v>
      </c>
      <c r="AO14" s="60">
        <f>IF('Budget Worksheet'!AO41=0,"",'Budget Worksheet'!AO41)</f>
        <v>2616.5</v>
      </c>
      <c r="AP14" s="61">
        <f t="shared" ref="AP14" si="26">SUM(AD14:AO14)</f>
        <v>31398</v>
      </c>
      <c r="AQ14" s="25"/>
      <c r="AR14" s="60">
        <f>IF('Budget Worksheet'!AR41=0,"",'Budget Worksheet'!AR41)</f>
        <v>2616.5</v>
      </c>
      <c r="AS14" s="60">
        <f>IF('Budget Worksheet'!AS41=0,"",'Budget Worksheet'!AS41)</f>
        <v>2616.5</v>
      </c>
      <c r="AT14" s="60">
        <f>IF('Budget Worksheet'!AT41=0,"",'Budget Worksheet'!AT41)</f>
        <v>2616.5</v>
      </c>
      <c r="AU14" s="60">
        <f>IF('Budget Worksheet'!AU41=0,"",'Budget Worksheet'!AU41)</f>
        <v>2616.5</v>
      </c>
      <c r="AV14" s="60">
        <f>IF('Budget Worksheet'!AV41=0,"",'Budget Worksheet'!AV41)</f>
        <v>2616.5</v>
      </c>
      <c r="AW14" s="60">
        <f>IF('Budget Worksheet'!AW41=0,"",'Budget Worksheet'!AW41)</f>
        <v>2616.5</v>
      </c>
      <c r="AX14" s="60">
        <f>IF('Budget Worksheet'!AX41=0,"",'Budget Worksheet'!AX41)</f>
        <v>2616.5</v>
      </c>
      <c r="AY14" s="60">
        <f>IF('Budget Worksheet'!AY41=0,"",'Budget Worksheet'!AY41)</f>
        <v>2616.5</v>
      </c>
      <c r="AZ14" s="60">
        <f>IF('Budget Worksheet'!AZ41=0,"",'Budget Worksheet'!AZ41)</f>
        <v>2616.5</v>
      </c>
      <c r="BA14" s="60">
        <f>IF('Budget Worksheet'!BA41=0,"",'Budget Worksheet'!BA41)</f>
        <v>2616.5</v>
      </c>
      <c r="BB14" s="60">
        <f>IF('Budget Worksheet'!BB41=0,"",'Budget Worksheet'!BB41)</f>
        <v>2616.5</v>
      </c>
      <c r="BC14" s="60">
        <f>IF('Budget Worksheet'!BC41=0,"",'Budget Worksheet'!BC41)</f>
        <v>2616.5</v>
      </c>
      <c r="BD14" s="61">
        <f t="shared" ref="BD14" si="27">SUM(AR14:BC14)</f>
        <v>31398</v>
      </c>
      <c r="BE14" s="25"/>
      <c r="BF14" s="56">
        <f t="shared" ref="BF14" si="28">SUM(N14,AB14,AP14,BD14)</f>
        <v>106460</v>
      </c>
    </row>
    <row r="15" spans="1:58" ht="19" customHeight="1" x14ac:dyDescent="0.2">
      <c r="A15" s="37" t="str">
        <f>'Budget Worksheet'!A43</f>
        <v>Generosity</v>
      </c>
      <c r="B15" s="60" t="str">
        <f>IF('Budget Worksheet'!B49=0,"",'Budget Worksheet'!B49)</f>
        <v/>
      </c>
      <c r="C15" s="60" t="str">
        <f>IF('Budget Worksheet'!C49=0,"",'Budget Worksheet'!C49)</f>
        <v/>
      </c>
      <c r="D15" s="60" t="str">
        <f>IF('Budget Worksheet'!D49=0,"",'Budget Worksheet'!D49)</f>
        <v/>
      </c>
      <c r="E15" s="60" t="str">
        <f>IF('Budget Worksheet'!E49=0,"",'Budget Worksheet'!E49)</f>
        <v/>
      </c>
      <c r="F15" s="60" t="str">
        <f>IF('Budget Worksheet'!F49=0,"",'Budget Worksheet'!F49)</f>
        <v/>
      </c>
      <c r="G15" s="60" t="str">
        <f>IF('Budget Worksheet'!G49=0,"",'Budget Worksheet'!G49)</f>
        <v/>
      </c>
      <c r="H15" s="60" t="str">
        <f>IF('Budget Worksheet'!H49=0,"",'Budget Worksheet'!H49)</f>
        <v/>
      </c>
      <c r="I15" s="60" t="str">
        <f>IF('Budget Worksheet'!I49=0,"",'Budget Worksheet'!I49)</f>
        <v/>
      </c>
      <c r="J15" s="60">
        <f>IF('Budget Worksheet'!J49=0,"",'Budget Worksheet'!J49)</f>
        <v>520</v>
      </c>
      <c r="K15" s="60">
        <f>IF('Budget Worksheet'!K49=0,"",'Budget Worksheet'!K49)</f>
        <v>520</v>
      </c>
      <c r="L15" s="60">
        <f>IF('Budget Worksheet'!L49=0,"",'Budget Worksheet'!L49)</f>
        <v>520</v>
      </c>
      <c r="M15" s="60">
        <f>IF('Budget Worksheet'!M49=0,"",'Budget Worksheet'!M49)</f>
        <v>520</v>
      </c>
      <c r="N15" s="61">
        <f t="shared" ref="N15" si="29">SUM(B15:M15)</f>
        <v>2080</v>
      </c>
      <c r="O15" s="25"/>
      <c r="P15" s="60">
        <f>IF('Budget Worksheet'!P49=0,"",'Budget Worksheet'!P49)</f>
        <v>520</v>
      </c>
      <c r="Q15" s="60">
        <f>IF('Budget Worksheet'!Q49=0,"",'Budget Worksheet'!Q49)</f>
        <v>520</v>
      </c>
      <c r="R15" s="60">
        <f>IF('Budget Worksheet'!R49=0,"",'Budget Worksheet'!R49)</f>
        <v>520</v>
      </c>
      <c r="S15" s="60">
        <f>IF('Budget Worksheet'!S49=0,"",'Budget Worksheet'!S49)</f>
        <v>520</v>
      </c>
      <c r="T15" s="60">
        <f>IF('Budget Worksheet'!T49=0,"",'Budget Worksheet'!T49)</f>
        <v>520</v>
      </c>
      <c r="U15" s="60">
        <f>IF('Budget Worksheet'!U49=0,"",'Budget Worksheet'!U49)</f>
        <v>520</v>
      </c>
      <c r="V15" s="60">
        <f>IF('Budget Worksheet'!V49=0,"",'Budget Worksheet'!V49)</f>
        <v>520</v>
      </c>
      <c r="W15" s="60">
        <f>IF('Budget Worksheet'!W49=0,"",'Budget Worksheet'!W49)</f>
        <v>520</v>
      </c>
      <c r="X15" s="60">
        <f>IF('Budget Worksheet'!X49=0,"",'Budget Worksheet'!X49)</f>
        <v>1040</v>
      </c>
      <c r="Y15" s="60">
        <f>IF('Budget Worksheet'!Y49=0,"",'Budget Worksheet'!Y49)</f>
        <v>1040</v>
      </c>
      <c r="Z15" s="60">
        <f>IF('Budget Worksheet'!Z49=0,"",'Budget Worksheet'!Z49)</f>
        <v>1040</v>
      </c>
      <c r="AA15" s="60">
        <f>IF('Budget Worksheet'!AA49=0,"",'Budget Worksheet'!AA49)</f>
        <v>1040</v>
      </c>
      <c r="AB15" s="61">
        <f t="shared" ref="AB15" si="30">SUM(P15:AA15)</f>
        <v>8320</v>
      </c>
      <c r="AC15" s="25"/>
      <c r="AD15" s="60">
        <f>IF('Budget Worksheet'!AD49=0,"",'Budget Worksheet'!AD49)</f>
        <v>1040</v>
      </c>
      <c r="AE15" s="60">
        <f>IF('Budget Worksheet'!AE49=0,"",'Budget Worksheet'!AE49)</f>
        <v>1040</v>
      </c>
      <c r="AF15" s="60">
        <f>IF('Budget Worksheet'!AF49=0,"",'Budget Worksheet'!AF49)</f>
        <v>1040</v>
      </c>
      <c r="AG15" s="60">
        <f>IF('Budget Worksheet'!AG49=0,"",'Budget Worksheet'!AG49)</f>
        <v>1040</v>
      </c>
      <c r="AH15" s="60">
        <f>IF('Budget Worksheet'!AH49=0,"",'Budget Worksheet'!AH49)</f>
        <v>1040</v>
      </c>
      <c r="AI15" s="60">
        <f>IF('Budget Worksheet'!AI49=0,"",'Budget Worksheet'!AI49)</f>
        <v>1040</v>
      </c>
      <c r="AJ15" s="60">
        <f>IF('Budget Worksheet'!AJ49=0,"",'Budget Worksheet'!AJ49)</f>
        <v>1040</v>
      </c>
      <c r="AK15" s="60">
        <f>IF('Budget Worksheet'!AK49=0,"",'Budget Worksheet'!AK49)</f>
        <v>1040</v>
      </c>
      <c r="AL15" s="60">
        <f>IF('Budget Worksheet'!AL49=0,"",'Budget Worksheet'!AL49)</f>
        <v>2080</v>
      </c>
      <c r="AM15" s="60">
        <f>IF('Budget Worksheet'!AM49=0,"",'Budget Worksheet'!AM49)</f>
        <v>2080</v>
      </c>
      <c r="AN15" s="60">
        <f>IF('Budget Worksheet'!AN49=0,"",'Budget Worksheet'!AN49)</f>
        <v>2080</v>
      </c>
      <c r="AO15" s="60">
        <f>IF('Budget Worksheet'!AO49=0,"",'Budget Worksheet'!AO49)</f>
        <v>2080</v>
      </c>
      <c r="AP15" s="61">
        <f t="shared" ref="AP15" si="31">SUM(AD15:AO15)</f>
        <v>16640</v>
      </c>
      <c r="AQ15" s="25"/>
      <c r="AR15" s="60">
        <f>IF('Budget Worksheet'!AR49=0,"",'Budget Worksheet'!AR49)</f>
        <v>2080</v>
      </c>
      <c r="AS15" s="60">
        <f>IF('Budget Worksheet'!AS49=0,"",'Budget Worksheet'!AS49)</f>
        <v>2080</v>
      </c>
      <c r="AT15" s="60">
        <f>IF('Budget Worksheet'!AT49=0,"",'Budget Worksheet'!AT49)</f>
        <v>2080</v>
      </c>
      <c r="AU15" s="60">
        <f>IF('Budget Worksheet'!AU49=0,"",'Budget Worksheet'!AU49)</f>
        <v>2080</v>
      </c>
      <c r="AV15" s="60">
        <f>IF('Budget Worksheet'!AV49=0,"",'Budget Worksheet'!AV49)</f>
        <v>2080</v>
      </c>
      <c r="AW15" s="60">
        <f>IF('Budget Worksheet'!AW49=0,"",'Budget Worksheet'!AW49)</f>
        <v>2080</v>
      </c>
      <c r="AX15" s="60">
        <f>IF('Budget Worksheet'!AX49=0,"",'Budget Worksheet'!AX49)</f>
        <v>2080</v>
      </c>
      <c r="AY15" s="60">
        <f>IF('Budget Worksheet'!AY49=0,"",'Budget Worksheet'!AY49)</f>
        <v>2080</v>
      </c>
      <c r="AZ15" s="60">
        <f>IF('Budget Worksheet'!AZ49=0,"",'Budget Worksheet'!AZ49)</f>
        <v>2080</v>
      </c>
      <c r="BA15" s="60">
        <f>IF('Budget Worksheet'!BA49=0,"",'Budget Worksheet'!BA49)</f>
        <v>2080</v>
      </c>
      <c r="BB15" s="60">
        <f>IF('Budget Worksheet'!BB49=0,"",'Budget Worksheet'!BB49)</f>
        <v>2080</v>
      </c>
      <c r="BC15" s="60">
        <f>IF('Budget Worksheet'!BC49=0,"",'Budget Worksheet'!BC49)</f>
        <v>2080</v>
      </c>
      <c r="BD15" s="61">
        <f t="shared" ref="BD15" si="32">SUM(AR15:BC15)</f>
        <v>24960</v>
      </c>
      <c r="BE15" s="25"/>
      <c r="BF15" s="56">
        <f t="shared" ref="BF15" si="33">SUM(N15,AB15,AP15,BD15)</f>
        <v>52000</v>
      </c>
    </row>
    <row r="16" spans="1:58" ht="19" customHeight="1" x14ac:dyDescent="0.2">
      <c r="A16" s="37" t="str">
        <f>'Budget Worksheet'!A51</f>
        <v>Marketing &amp; Outreach</v>
      </c>
      <c r="B16" s="60" t="str">
        <f>IF('Budget Worksheet'!B64=0,"",'Budget Worksheet'!B64)</f>
        <v/>
      </c>
      <c r="C16" s="60" t="str">
        <f>IF('Budget Worksheet'!C64=0,"",'Budget Worksheet'!C64)</f>
        <v/>
      </c>
      <c r="D16" s="60" t="str">
        <f>IF('Budget Worksheet'!D64=0,"",'Budget Worksheet'!D64)</f>
        <v/>
      </c>
      <c r="E16" s="60" t="str">
        <f>IF('Budget Worksheet'!E64=0,"",'Budget Worksheet'!E64)</f>
        <v/>
      </c>
      <c r="F16" s="60">
        <f>IF('Budget Worksheet'!F64=0,"",'Budget Worksheet'!F64)</f>
        <v>1585</v>
      </c>
      <c r="G16" s="60">
        <f>IF('Budget Worksheet'!G64=0,"",'Budget Worksheet'!G64)</f>
        <v>1585</v>
      </c>
      <c r="H16" s="60">
        <f>IF('Budget Worksheet'!H64=0,"",'Budget Worksheet'!H64)</f>
        <v>1585</v>
      </c>
      <c r="I16" s="60">
        <f>IF('Budget Worksheet'!I64=0,"",'Budget Worksheet'!I64)</f>
        <v>1585</v>
      </c>
      <c r="J16" s="60">
        <f>IF('Budget Worksheet'!J64=0,"",'Budget Worksheet'!J64)</f>
        <v>1585</v>
      </c>
      <c r="K16" s="60">
        <f>IF('Budget Worksheet'!K64=0,"",'Budget Worksheet'!K64)</f>
        <v>1585</v>
      </c>
      <c r="L16" s="60">
        <f>IF('Budget Worksheet'!L64=0,"",'Budget Worksheet'!L64)</f>
        <v>1585</v>
      </c>
      <c r="M16" s="60">
        <f>IF('Budget Worksheet'!M64=0,"",'Budget Worksheet'!M64)</f>
        <v>1585</v>
      </c>
      <c r="N16" s="61">
        <f t="shared" ref="N16" si="34">SUM(B16:M16)</f>
        <v>12680</v>
      </c>
      <c r="O16" s="25"/>
      <c r="P16" s="60">
        <f>IF('Budget Worksheet'!P64=0,"",'Budget Worksheet'!P64)</f>
        <v>1585</v>
      </c>
      <c r="Q16" s="60">
        <f>IF('Budget Worksheet'!Q64=0,"",'Budget Worksheet'!Q64)</f>
        <v>1585</v>
      </c>
      <c r="R16" s="60">
        <f>IF('Budget Worksheet'!R64=0,"",'Budget Worksheet'!R64)</f>
        <v>1585</v>
      </c>
      <c r="S16" s="60">
        <f>IF('Budget Worksheet'!S64=0,"",'Budget Worksheet'!S64)</f>
        <v>1585</v>
      </c>
      <c r="T16" s="60">
        <f>IF('Budget Worksheet'!T64=0,"",'Budget Worksheet'!T64)</f>
        <v>1585</v>
      </c>
      <c r="U16" s="60">
        <f>IF('Budget Worksheet'!U64=0,"",'Budget Worksheet'!U64)</f>
        <v>1585</v>
      </c>
      <c r="V16" s="60">
        <f>IF('Budget Worksheet'!V64=0,"",'Budget Worksheet'!V64)</f>
        <v>1585</v>
      </c>
      <c r="W16" s="60">
        <f>IF('Budget Worksheet'!W64=0,"",'Budget Worksheet'!W64)</f>
        <v>1585</v>
      </c>
      <c r="X16" s="60">
        <f>IF('Budget Worksheet'!X64=0,"",'Budget Worksheet'!X64)</f>
        <v>1585</v>
      </c>
      <c r="Y16" s="60">
        <f>IF('Budget Worksheet'!Y64=0,"",'Budget Worksheet'!Y64)</f>
        <v>1585</v>
      </c>
      <c r="Z16" s="60">
        <f>IF('Budget Worksheet'!Z64=0,"",'Budget Worksheet'!Z64)</f>
        <v>1585</v>
      </c>
      <c r="AA16" s="60">
        <f>IF('Budget Worksheet'!AA64=0,"",'Budget Worksheet'!AA64)</f>
        <v>1585</v>
      </c>
      <c r="AB16" s="61">
        <f t="shared" ref="AB16" si="35">SUM(P16:AA16)</f>
        <v>19020</v>
      </c>
      <c r="AC16" s="25"/>
      <c r="AD16" s="60" t="str">
        <f>IF('Budget Worksheet'!AD64=0,"",'Budget Worksheet'!AD64)</f>
        <v/>
      </c>
      <c r="AE16" s="60" t="str">
        <f>IF('Budget Worksheet'!AE64=0,"",'Budget Worksheet'!AE64)</f>
        <v/>
      </c>
      <c r="AF16" s="60" t="str">
        <f>IF('Budget Worksheet'!AF64=0,"",'Budget Worksheet'!AF64)</f>
        <v/>
      </c>
      <c r="AG16" s="60" t="str">
        <f>IF('Budget Worksheet'!AG64=0,"",'Budget Worksheet'!AG64)</f>
        <v/>
      </c>
      <c r="AH16" s="60" t="str">
        <f>IF('Budget Worksheet'!AH64=0,"",'Budget Worksheet'!AH64)</f>
        <v/>
      </c>
      <c r="AI16" s="60" t="str">
        <f>IF('Budget Worksheet'!AI64=0,"",'Budget Worksheet'!AI64)</f>
        <v/>
      </c>
      <c r="AJ16" s="60" t="str">
        <f>IF('Budget Worksheet'!AJ64=0,"",'Budget Worksheet'!AJ64)</f>
        <v/>
      </c>
      <c r="AK16" s="60" t="str">
        <f>IF('Budget Worksheet'!AK64=0,"",'Budget Worksheet'!AK64)</f>
        <v/>
      </c>
      <c r="AL16" s="60" t="str">
        <f>IF('Budget Worksheet'!AL64=0,"",'Budget Worksheet'!AL64)</f>
        <v/>
      </c>
      <c r="AM16" s="60" t="str">
        <f>IF('Budget Worksheet'!AM64=0,"",'Budget Worksheet'!AM64)</f>
        <v/>
      </c>
      <c r="AN16" s="60" t="str">
        <f>IF('Budget Worksheet'!AN64=0,"",'Budget Worksheet'!AN64)</f>
        <v/>
      </c>
      <c r="AO16" s="60" t="str">
        <f>IF('Budget Worksheet'!AO64=0,"",'Budget Worksheet'!AO64)</f>
        <v/>
      </c>
      <c r="AP16" s="61">
        <f t="shared" ref="AP16" si="36">SUM(AD16:AO16)</f>
        <v>0</v>
      </c>
      <c r="AQ16" s="25"/>
      <c r="AR16" s="60" t="str">
        <f>IF('Budget Worksheet'!AR64=0,"",'Budget Worksheet'!AR64)</f>
        <v/>
      </c>
      <c r="AS16" s="60" t="str">
        <f>IF('Budget Worksheet'!AS64=0,"",'Budget Worksheet'!AS64)</f>
        <v/>
      </c>
      <c r="AT16" s="60" t="str">
        <f>IF('Budget Worksheet'!AT64=0,"",'Budget Worksheet'!AT64)</f>
        <v/>
      </c>
      <c r="AU16" s="60" t="str">
        <f>IF('Budget Worksheet'!AU64=0,"",'Budget Worksheet'!AU64)</f>
        <v/>
      </c>
      <c r="AV16" s="60" t="str">
        <f>IF('Budget Worksheet'!AV64=0,"",'Budget Worksheet'!AV64)</f>
        <v/>
      </c>
      <c r="AW16" s="60" t="str">
        <f>IF('Budget Worksheet'!AW64=0,"",'Budget Worksheet'!AW64)</f>
        <v/>
      </c>
      <c r="AX16" s="60" t="str">
        <f>IF('Budget Worksheet'!AX64=0,"",'Budget Worksheet'!AX64)</f>
        <v/>
      </c>
      <c r="AY16" s="60" t="str">
        <f>IF('Budget Worksheet'!AY64=0,"",'Budget Worksheet'!AY64)</f>
        <v/>
      </c>
      <c r="AZ16" s="60" t="str">
        <f>IF('Budget Worksheet'!AZ64=0,"",'Budget Worksheet'!AZ64)</f>
        <v/>
      </c>
      <c r="BA16" s="60" t="str">
        <f>IF('Budget Worksheet'!BA64=0,"",'Budget Worksheet'!BA64)</f>
        <v/>
      </c>
      <c r="BB16" s="60" t="str">
        <f>IF('Budget Worksheet'!BB64=0,"",'Budget Worksheet'!BB64)</f>
        <v/>
      </c>
      <c r="BC16" s="60" t="str">
        <f>IF('Budget Worksheet'!BC64=0,"",'Budget Worksheet'!BC64)</f>
        <v/>
      </c>
      <c r="BD16" s="61">
        <f t="shared" ref="BD16" si="37">SUM(AR16:BC16)</f>
        <v>0</v>
      </c>
      <c r="BE16" s="25"/>
      <c r="BF16" s="56">
        <f t="shared" ref="BF16" si="38">SUM(N16,AB16,AP16,BD16)</f>
        <v>31700</v>
      </c>
    </row>
    <row r="17" spans="1:58" ht="19" customHeight="1" x14ac:dyDescent="0.2">
      <c r="A17" s="37" t="str">
        <f>'Budget Worksheet'!A66</f>
        <v>Worship Gatherings</v>
      </c>
      <c r="B17" s="60" t="str">
        <f>IF('Budget Worksheet'!B78=0,"",'Budget Worksheet'!B78)</f>
        <v/>
      </c>
      <c r="C17" s="60" t="str">
        <f>IF('Budget Worksheet'!C78=0,"",'Budget Worksheet'!C78)</f>
        <v/>
      </c>
      <c r="D17" s="60" t="str">
        <f>IF('Budget Worksheet'!D78=0,"",'Budget Worksheet'!D78)</f>
        <v/>
      </c>
      <c r="E17" s="60" t="str">
        <f>IF('Budget Worksheet'!E78=0,"",'Budget Worksheet'!E78)</f>
        <v/>
      </c>
      <c r="F17" s="60" t="str">
        <f>IF('Budget Worksheet'!F78=0,"",'Budget Worksheet'!F78)</f>
        <v/>
      </c>
      <c r="G17" s="60" t="str">
        <f>IF('Budget Worksheet'!G78=0,"",'Budget Worksheet'!G78)</f>
        <v/>
      </c>
      <c r="H17" s="60">
        <f>IF('Budget Worksheet'!H78=0,"",'Budget Worksheet'!H78)</f>
        <v>495</v>
      </c>
      <c r="I17" s="60">
        <f>IF('Budget Worksheet'!I78=0,"",'Budget Worksheet'!I78)</f>
        <v>495</v>
      </c>
      <c r="J17" s="60">
        <f>IF('Budget Worksheet'!J78=0,"",'Budget Worksheet'!J78)</f>
        <v>495</v>
      </c>
      <c r="K17" s="60">
        <f>IF('Budget Worksheet'!K78=0,"",'Budget Worksheet'!K78)</f>
        <v>495</v>
      </c>
      <c r="L17" s="60">
        <f>IF('Budget Worksheet'!L78=0,"",'Budget Worksheet'!L78)</f>
        <v>495</v>
      </c>
      <c r="M17" s="60">
        <f>IF('Budget Worksheet'!M78=0,"",'Budget Worksheet'!M78)</f>
        <v>495</v>
      </c>
      <c r="N17" s="61">
        <f t="shared" ref="N17" si="39">SUM(B17:M17)</f>
        <v>2970</v>
      </c>
      <c r="O17" s="25"/>
      <c r="P17" s="60">
        <f>IF('Budget Worksheet'!P78=0,"",'Budget Worksheet'!P78)</f>
        <v>495</v>
      </c>
      <c r="Q17" s="60">
        <f>IF('Budget Worksheet'!Q78=0,"",'Budget Worksheet'!Q78)</f>
        <v>495</v>
      </c>
      <c r="R17" s="60">
        <f>IF('Budget Worksheet'!R78=0,"",'Budget Worksheet'!R78)</f>
        <v>495</v>
      </c>
      <c r="S17" s="60">
        <f>IF('Budget Worksheet'!S78=0,"",'Budget Worksheet'!S78)</f>
        <v>495</v>
      </c>
      <c r="T17" s="60">
        <f>IF('Budget Worksheet'!T78=0,"",'Budget Worksheet'!T78)</f>
        <v>495</v>
      </c>
      <c r="U17" s="60">
        <f>IF('Budget Worksheet'!U78=0,"",'Budget Worksheet'!U78)</f>
        <v>495</v>
      </c>
      <c r="V17" s="60">
        <f>IF('Budget Worksheet'!V78=0,"",'Budget Worksheet'!V78)</f>
        <v>495</v>
      </c>
      <c r="W17" s="60">
        <f>IF('Budget Worksheet'!W78=0,"",'Budget Worksheet'!W78)</f>
        <v>495</v>
      </c>
      <c r="X17" s="60">
        <f>IF('Budget Worksheet'!X78=0,"",'Budget Worksheet'!X78)</f>
        <v>495</v>
      </c>
      <c r="Y17" s="60">
        <f>IF('Budget Worksheet'!Y78=0,"",'Budget Worksheet'!Y78)</f>
        <v>495</v>
      </c>
      <c r="Z17" s="60">
        <f>IF('Budget Worksheet'!Z78=0,"",'Budget Worksheet'!Z78)</f>
        <v>495</v>
      </c>
      <c r="AA17" s="60">
        <f>IF('Budget Worksheet'!AA78=0,"",'Budget Worksheet'!AA78)</f>
        <v>495</v>
      </c>
      <c r="AB17" s="61">
        <f t="shared" ref="AB17" si="40">SUM(P17:AA17)</f>
        <v>5940</v>
      </c>
      <c r="AC17" s="25"/>
      <c r="AD17" s="60">
        <f>IF('Budget Worksheet'!AD78=0,"",'Budget Worksheet'!AD78)</f>
        <v>495</v>
      </c>
      <c r="AE17" s="60">
        <f>IF('Budget Worksheet'!AE78=0,"",'Budget Worksheet'!AE78)</f>
        <v>495</v>
      </c>
      <c r="AF17" s="60">
        <f>IF('Budget Worksheet'!AF78=0,"",'Budget Worksheet'!AF78)</f>
        <v>495</v>
      </c>
      <c r="AG17" s="60">
        <f>IF('Budget Worksheet'!AG78=0,"",'Budget Worksheet'!AG78)</f>
        <v>495</v>
      </c>
      <c r="AH17" s="60">
        <f>IF('Budget Worksheet'!AH78=0,"",'Budget Worksheet'!AH78)</f>
        <v>495</v>
      </c>
      <c r="AI17" s="60">
        <f>IF('Budget Worksheet'!AI78=0,"",'Budget Worksheet'!AI78)</f>
        <v>495</v>
      </c>
      <c r="AJ17" s="60">
        <f>IF('Budget Worksheet'!AJ78=0,"",'Budget Worksheet'!AJ78)</f>
        <v>495</v>
      </c>
      <c r="AK17" s="60">
        <f>IF('Budget Worksheet'!AK78=0,"",'Budget Worksheet'!AK78)</f>
        <v>495</v>
      </c>
      <c r="AL17" s="60">
        <f>IF('Budget Worksheet'!AL78=0,"",'Budget Worksheet'!AL78)</f>
        <v>495</v>
      </c>
      <c r="AM17" s="60">
        <f>IF('Budget Worksheet'!AM78=0,"",'Budget Worksheet'!AM78)</f>
        <v>495</v>
      </c>
      <c r="AN17" s="60">
        <f>IF('Budget Worksheet'!AN78=0,"",'Budget Worksheet'!AN78)</f>
        <v>495</v>
      </c>
      <c r="AO17" s="60">
        <f>IF('Budget Worksheet'!AO78=0,"",'Budget Worksheet'!AO78)</f>
        <v>495</v>
      </c>
      <c r="AP17" s="61">
        <f t="shared" ref="AP17" si="41">SUM(AD17:AO17)</f>
        <v>5940</v>
      </c>
      <c r="AQ17" s="25"/>
      <c r="AR17" s="60">
        <f>IF('Budget Worksheet'!AR78=0,"",'Budget Worksheet'!AR78)</f>
        <v>495</v>
      </c>
      <c r="AS17" s="60">
        <f>IF('Budget Worksheet'!AS78=0,"",'Budget Worksheet'!AS78)</f>
        <v>495</v>
      </c>
      <c r="AT17" s="60">
        <f>IF('Budget Worksheet'!AT78=0,"",'Budget Worksheet'!AT78)</f>
        <v>495</v>
      </c>
      <c r="AU17" s="60">
        <f>IF('Budget Worksheet'!AU78=0,"",'Budget Worksheet'!AU78)</f>
        <v>495</v>
      </c>
      <c r="AV17" s="60">
        <f>IF('Budget Worksheet'!AV78=0,"",'Budget Worksheet'!AV78)</f>
        <v>495</v>
      </c>
      <c r="AW17" s="60">
        <f>IF('Budget Worksheet'!AW78=0,"",'Budget Worksheet'!AW78)</f>
        <v>495</v>
      </c>
      <c r="AX17" s="60">
        <f>IF('Budget Worksheet'!AX78=0,"",'Budget Worksheet'!AX78)</f>
        <v>495</v>
      </c>
      <c r="AY17" s="60">
        <f>IF('Budget Worksheet'!AY78=0,"",'Budget Worksheet'!AY78)</f>
        <v>495</v>
      </c>
      <c r="AZ17" s="60">
        <f>IF('Budget Worksheet'!AZ78=0,"",'Budget Worksheet'!AZ78)</f>
        <v>495</v>
      </c>
      <c r="BA17" s="60">
        <f>IF('Budget Worksheet'!BA78=0,"",'Budget Worksheet'!BA78)</f>
        <v>495</v>
      </c>
      <c r="BB17" s="60">
        <f>IF('Budget Worksheet'!BB78=0,"",'Budget Worksheet'!BB78)</f>
        <v>495</v>
      </c>
      <c r="BC17" s="60">
        <f>IF('Budget Worksheet'!BC78=0,"",'Budget Worksheet'!BC78)</f>
        <v>495</v>
      </c>
      <c r="BD17" s="61">
        <f t="shared" ref="BD17" si="42">SUM(AR17:BC17)</f>
        <v>5940</v>
      </c>
      <c r="BE17" s="25"/>
      <c r="BF17" s="56">
        <f t="shared" ref="BF17" si="43">SUM(N17,AB17,AP17,BD17)</f>
        <v>20790</v>
      </c>
    </row>
    <row r="18" spans="1:58" ht="19" customHeight="1" x14ac:dyDescent="0.2">
      <c r="A18" s="37" t="str">
        <f>'Budget Worksheet'!A80</f>
        <v>Assimilation</v>
      </c>
      <c r="B18" s="60" t="str">
        <f>IF('Budget Worksheet'!B83=0,"",'Budget Worksheet'!B83)</f>
        <v/>
      </c>
      <c r="C18" s="60" t="str">
        <f>IF('Budget Worksheet'!C83=0,"",'Budget Worksheet'!C83)</f>
        <v/>
      </c>
      <c r="D18" s="60" t="str">
        <f>IF('Budget Worksheet'!D83=0,"",'Budget Worksheet'!D83)</f>
        <v/>
      </c>
      <c r="E18" s="60" t="str">
        <f>IF('Budget Worksheet'!E83=0,"",'Budget Worksheet'!E83)</f>
        <v/>
      </c>
      <c r="F18" s="60" t="str">
        <f>IF('Budget Worksheet'!F83=0,"",'Budget Worksheet'!F83)</f>
        <v/>
      </c>
      <c r="G18" s="60" t="str">
        <f>IF('Budget Worksheet'!G83=0,"",'Budget Worksheet'!G83)</f>
        <v/>
      </c>
      <c r="H18" s="60">
        <f>IF('Budget Worksheet'!H83=0,"",'Budget Worksheet'!H83)</f>
        <v>50</v>
      </c>
      <c r="I18" s="60">
        <f>IF('Budget Worksheet'!I83=0,"",'Budget Worksheet'!I83)</f>
        <v>50</v>
      </c>
      <c r="J18" s="60">
        <f>IF('Budget Worksheet'!J83=0,"",'Budget Worksheet'!J83)</f>
        <v>50</v>
      </c>
      <c r="K18" s="60">
        <f>IF('Budget Worksheet'!K83=0,"",'Budget Worksheet'!K83)</f>
        <v>50</v>
      </c>
      <c r="L18" s="60">
        <f>IF('Budget Worksheet'!L83=0,"",'Budget Worksheet'!L83)</f>
        <v>50</v>
      </c>
      <c r="M18" s="60">
        <f>IF('Budget Worksheet'!M83=0,"",'Budget Worksheet'!M83)</f>
        <v>50</v>
      </c>
      <c r="N18" s="61">
        <f t="shared" ref="N18" si="44">SUM(B18:M18)</f>
        <v>300</v>
      </c>
      <c r="O18" s="25"/>
      <c r="P18" s="60">
        <f>IF('Budget Worksheet'!P83=0,"",'Budget Worksheet'!P83)</f>
        <v>50</v>
      </c>
      <c r="Q18" s="60">
        <f>IF('Budget Worksheet'!Q83=0,"",'Budget Worksheet'!Q83)</f>
        <v>50</v>
      </c>
      <c r="R18" s="60">
        <f>IF('Budget Worksheet'!R83=0,"",'Budget Worksheet'!R83)</f>
        <v>50</v>
      </c>
      <c r="S18" s="60">
        <f>IF('Budget Worksheet'!S83=0,"",'Budget Worksheet'!S83)</f>
        <v>50</v>
      </c>
      <c r="T18" s="60">
        <f>IF('Budget Worksheet'!T83=0,"",'Budget Worksheet'!T83)</f>
        <v>50</v>
      </c>
      <c r="U18" s="60">
        <f>IF('Budget Worksheet'!U83=0,"",'Budget Worksheet'!U83)</f>
        <v>50</v>
      </c>
      <c r="V18" s="60">
        <f>IF('Budget Worksheet'!V83=0,"",'Budget Worksheet'!V83)</f>
        <v>50</v>
      </c>
      <c r="W18" s="60">
        <f>IF('Budget Worksheet'!W83=0,"",'Budget Worksheet'!W83)</f>
        <v>50</v>
      </c>
      <c r="X18" s="60">
        <f>IF('Budget Worksheet'!X83=0,"",'Budget Worksheet'!X83)</f>
        <v>50</v>
      </c>
      <c r="Y18" s="60">
        <f>IF('Budget Worksheet'!Y83=0,"",'Budget Worksheet'!Y83)</f>
        <v>50</v>
      </c>
      <c r="Z18" s="60">
        <f>IF('Budget Worksheet'!Z83=0,"",'Budget Worksheet'!Z83)</f>
        <v>50</v>
      </c>
      <c r="AA18" s="60">
        <f>IF('Budget Worksheet'!AA83=0,"",'Budget Worksheet'!AA83)</f>
        <v>50</v>
      </c>
      <c r="AB18" s="61">
        <f t="shared" ref="AB18" si="45">SUM(P18:AA18)</f>
        <v>600</v>
      </c>
      <c r="AC18" s="25"/>
      <c r="AD18" s="60">
        <f>IF('Budget Worksheet'!AD83=0,"",'Budget Worksheet'!AD83)</f>
        <v>50</v>
      </c>
      <c r="AE18" s="60">
        <f>IF('Budget Worksheet'!AE83=0,"",'Budget Worksheet'!AE83)</f>
        <v>50</v>
      </c>
      <c r="AF18" s="60">
        <f>IF('Budget Worksheet'!AF83=0,"",'Budget Worksheet'!AF83)</f>
        <v>50</v>
      </c>
      <c r="AG18" s="60">
        <f>IF('Budget Worksheet'!AG83=0,"",'Budget Worksheet'!AG83)</f>
        <v>50</v>
      </c>
      <c r="AH18" s="60">
        <f>IF('Budget Worksheet'!AH83=0,"",'Budget Worksheet'!AH83)</f>
        <v>50</v>
      </c>
      <c r="AI18" s="60">
        <f>IF('Budget Worksheet'!AI83=0,"",'Budget Worksheet'!AI83)</f>
        <v>50</v>
      </c>
      <c r="AJ18" s="60">
        <f>IF('Budget Worksheet'!AJ83=0,"",'Budget Worksheet'!AJ83)</f>
        <v>50</v>
      </c>
      <c r="AK18" s="60">
        <f>IF('Budget Worksheet'!AK83=0,"",'Budget Worksheet'!AK83)</f>
        <v>50</v>
      </c>
      <c r="AL18" s="60">
        <f>IF('Budget Worksheet'!AL83=0,"",'Budget Worksheet'!AL83)</f>
        <v>50</v>
      </c>
      <c r="AM18" s="60">
        <f>IF('Budget Worksheet'!AM83=0,"",'Budget Worksheet'!AM83)</f>
        <v>50</v>
      </c>
      <c r="AN18" s="60">
        <f>IF('Budget Worksheet'!AN83=0,"",'Budget Worksheet'!AN83)</f>
        <v>50</v>
      </c>
      <c r="AO18" s="60">
        <f>IF('Budget Worksheet'!AO83=0,"",'Budget Worksheet'!AO83)</f>
        <v>50</v>
      </c>
      <c r="AP18" s="61">
        <f t="shared" ref="AP18" si="46">SUM(AD18:AO18)</f>
        <v>600</v>
      </c>
      <c r="AQ18" s="25"/>
      <c r="AR18" s="60">
        <f>IF('Budget Worksheet'!AR83=0,"",'Budget Worksheet'!AR83)</f>
        <v>50</v>
      </c>
      <c r="AS18" s="60">
        <f>IF('Budget Worksheet'!AS83=0,"",'Budget Worksheet'!AS83)</f>
        <v>50</v>
      </c>
      <c r="AT18" s="60">
        <f>IF('Budget Worksheet'!AT83=0,"",'Budget Worksheet'!AT83)</f>
        <v>50</v>
      </c>
      <c r="AU18" s="60">
        <f>IF('Budget Worksheet'!AU83=0,"",'Budget Worksheet'!AU83)</f>
        <v>50</v>
      </c>
      <c r="AV18" s="60">
        <f>IF('Budget Worksheet'!AV83=0,"",'Budget Worksheet'!AV83)</f>
        <v>50</v>
      </c>
      <c r="AW18" s="60">
        <f>IF('Budget Worksheet'!AW83=0,"",'Budget Worksheet'!AW83)</f>
        <v>50</v>
      </c>
      <c r="AX18" s="60">
        <f>IF('Budget Worksheet'!AX83=0,"",'Budget Worksheet'!AX83)</f>
        <v>50</v>
      </c>
      <c r="AY18" s="60">
        <f>IF('Budget Worksheet'!AY83=0,"",'Budget Worksheet'!AY83)</f>
        <v>50</v>
      </c>
      <c r="AZ18" s="60">
        <f>IF('Budget Worksheet'!AZ83=0,"",'Budget Worksheet'!AZ83)</f>
        <v>50</v>
      </c>
      <c r="BA18" s="60">
        <f>IF('Budget Worksheet'!BA83=0,"",'Budget Worksheet'!BA83)</f>
        <v>50</v>
      </c>
      <c r="BB18" s="60">
        <f>IF('Budget Worksheet'!BB83=0,"",'Budget Worksheet'!BB83)</f>
        <v>50</v>
      </c>
      <c r="BC18" s="60">
        <f>IF('Budget Worksheet'!BC83=0,"",'Budget Worksheet'!BC83)</f>
        <v>50</v>
      </c>
      <c r="BD18" s="61">
        <f t="shared" ref="BD18" si="47">SUM(AR18:BC18)</f>
        <v>600</v>
      </c>
      <c r="BE18" s="25"/>
      <c r="BF18" s="56">
        <f t="shared" ref="BF18" si="48">SUM(N18,AB18,AP18,BD18)</f>
        <v>2100</v>
      </c>
    </row>
    <row r="19" spans="1:58" ht="19" customHeight="1" x14ac:dyDescent="0.2">
      <c r="A19" s="37" t="str">
        <f>'Budget Worksheet'!A85</f>
        <v>Making Disciples</v>
      </c>
      <c r="B19" s="60" t="str">
        <f>IF('Budget Worksheet'!B96=0,"",'Budget Worksheet'!B96)</f>
        <v/>
      </c>
      <c r="C19" s="60" t="str">
        <f>IF('Budget Worksheet'!C96=0,"",'Budget Worksheet'!C96)</f>
        <v/>
      </c>
      <c r="D19" s="60" t="str">
        <f>IF('Budget Worksheet'!D96=0,"",'Budget Worksheet'!D96)</f>
        <v/>
      </c>
      <c r="E19" s="60" t="str">
        <f>IF('Budget Worksheet'!E96=0,"",'Budget Worksheet'!E96)</f>
        <v/>
      </c>
      <c r="F19" s="60" t="str">
        <f>IF('Budget Worksheet'!F96=0,"",'Budget Worksheet'!F96)</f>
        <v/>
      </c>
      <c r="G19" s="60">
        <f>IF('Budget Worksheet'!G96=0,"",'Budget Worksheet'!G96)</f>
        <v>460</v>
      </c>
      <c r="H19" s="60">
        <f>IF('Budget Worksheet'!H96=0,"",'Budget Worksheet'!H96)</f>
        <v>460</v>
      </c>
      <c r="I19" s="60">
        <f>IF('Budget Worksheet'!I96=0,"",'Budget Worksheet'!I96)</f>
        <v>460</v>
      </c>
      <c r="J19" s="60">
        <f>IF('Budget Worksheet'!J96=0,"",'Budget Worksheet'!J96)</f>
        <v>460</v>
      </c>
      <c r="K19" s="60">
        <f>IF('Budget Worksheet'!K96=0,"",'Budget Worksheet'!K96)</f>
        <v>460</v>
      </c>
      <c r="L19" s="60">
        <f>IF('Budget Worksheet'!L96=0,"",'Budget Worksheet'!L96)</f>
        <v>460</v>
      </c>
      <c r="M19" s="60">
        <f>IF('Budget Worksheet'!M96=0,"",'Budget Worksheet'!M96)</f>
        <v>460</v>
      </c>
      <c r="N19" s="61">
        <f t="shared" ref="N19" si="49">SUM(B19:M19)</f>
        <v>3220</v>
      </c>
      <c r="O19" s="25"/>
      <c r="P19" s="60">
        <f>IF('Budget Worksheet'!P96=0,"",'Budget Worksheet'!P96)</f>
        <v>460</v>
      </c>
      <c r="Q19" s="60">
        <f>IF('Budget Worksheet'!Q96=0,"",'Budget Worksheet'!Q96)</f>
        <v>460</v>
      </c>
      <c r="R19" s="60">
        <f>IF('Budget Worksheet'!R96=0,"",'Budget Worksheet'!R96)</f>
        <v>460</v>
      </c>
      <c r="S19" s="60">
        <f>IF('Budget Worksheet'!S96=0,"",'Budget Worksheet'!S96)</f>
        <v>460</v>
      </c>
      <c r="T19" s="60">
        <f>IF('Budget Worksheet'!T96=0,"",'Budget Worksheet'!T96)</f>
        <v>460</v>
      </c>
      <c r="U19" s="60">
        <f>IF('Budget Worksheet'!U96=0,"",'Budget Worksheet'!U96)</f>
        <v>460</v>
      </c>
      <c r="V19" s="60">
        <f>IF('Budget Worksheet'!V96=0,"",'Budget Worksheet'!V96)</f>
        <v>460</v>
      </c>
      <c r="W19" s="60">
        <f>IF('Budget Worksheet'!W96=0,"",'Budget Worksheet'!W96)</f>
        <v>460</v>
      </c>
      <c r="X19" s="60">
        <f>IF('Budget Worksheet'!X96=0,"",'Budget Worksheet'!X96)</f>
        <v>460</v>
      </c>
      <c r="Y19" s="60">
        <f>IF('Budget Worksheet'!Y96=0,"",'Budget Worksheet'!Y96)</f>
        <v>460</v>
      </c>
      <c r="Z19" s="60">
        <f>IF('Budget Worksheet'!Z96=0,"",'Budget Worksheet'!Z96)</f>
        <v>460</v>
      </c>
      <c r="AA19" s="60">
        <f>IF('Budget Worksheet'!AA96=0,"",'Budget Worksheet'!AA96)</f>
        <v>460</v>
      </c>
      <c r="AB19" s="61">
        <f t="shared" ref="AB19" si="50">SUM(P19:AA19)</f>
        <v>5520</v>
      </c>
      <c r="AC19" s="25"/>
      <c r="AD19" s="60">
        <f>IF('Budget Worksheet'!AD96=0,"",'Budget Worksheet'!AD96)</f>
        <v>460</v>
      </c>
      <c r="AE19" s="60">
        <f>IF('Budget Worksheet'!AE96=0,"",'Budget Worksheet'!AE96)</f>
        <v>460</v>
      </c>
      <c r="AF19" s="60">
        <f>IF('Budget Worksheet'!AF96=0,"",'Budget Worksheet'!AF96)</f>
        <v>460</v>
      </c>
      <c r="AG19" s="60">
        <f>IF('Budget Worksheet'!AG96=0,"",'Budget Worksheet'!AG96)</f>
        <v>460</v>
      </c>
      <c r="AH19" s="60">
        <f>IF('Budget Worksheet'!AH96=0,"",'Budget Worksheet'!AH96)</f>
        <v>460</v>
      </c>
      <c r="AI19" s="60">
        <f>IF('Budget Worksheet'!AI96=0,"",'Budget Worksheet'!AI96)</f>
        <v>460</v>
      </c>
      <c r="AJ19" s="60">
        <f>IF('Budget Worksheet'!AJ96=0,"",'Budget Worksheet'!AJ96)</f>
        <v>460</v>
      </c>
      <c r="AK19" s="60">
        <f>IF('Budget Worksheet'!AK96=0,"",'Budget Worksheet'!AK96)</f>
        <v>460</v>
      </c>
      <c r="AL19" s="60">
        <f>IF('Budget Worksheet'!AL96=0,"",'Budget Worksheet'!AL96)</f>
        <v>460</v>
      </c>
      <c r="AM19" s="60">
        <f>IF('Budget Worksheet'!AM96=0,"",'Budget Worksheet'!AM96)</f>
        <v>460</v>
      </c>
      <c r="AN19" s="60">
        <f>IF('Budget Worksheet'!AN96=0,"",'Budget Worksheet'!AN96)</f>
        <v>460</v>
      </c>
      <c r="AO19" s="60">
        <f>IF('Budget Worksheet'!AO96=0,"",'Budget Worksheet'!AO96)</f>
        <v>460</v>
      </c>
      <c r="AP19" s="61">
        <f t="shared" ref="AP19" si="51">SUM(AD19:AO19)</f>
        <v>5520</v>
      </c>
      <c r="AQ19" s="25"/>
      <c r="AR19" s="60">
        <f>IF('Budget Worksheet'!AR96=0,"",'Budget Worksheet'!AR96)</f>
        <v>460</v>
      </c>
      <c r="AS19" s="60">
        <f>IF('Budget Worksheet'!AS96=0,"",'Budget Worksheet'!AS96)</f>
        <v>460</v>
      </c>
      <c r="AT19" s="60">
        <f>IF('Budget Worksheet'!AT96=0,"",'Budget Worksheet'!AT96)</f>
        <v>460</v>
      </c>
      <c r="AU19" s="60">
        <f>IF('Budget Worksheet'!AU96=0,"",'Budget Worksheet'!AU96)</f>
        <v>460</v>
      </c>
      <c r="AV19" s="60">
        <f>IF('Budget Worksheet'!AV96=0,"",'Budget Worksheet'!AV96)</f>
        <v>460</v>
      </c>
      <c r="AW19" s="60">
        <f>IF('Budget Worksheet'!AW96=0,"",'Budget Worksheet'!AW96)</f>
        <v>460</v>
      </c>
      <c r="AX19" s="60">
        <f>IF('Budget Worksheet'!AX96=0,"",'Budget Worksheet'!AX96)</f>
        <v>460</v>
      </c>
      <c r="AY19" s="60">
        <f>IF('Budget Worksheet'!AY96=0,"",'Budget Worksheet'!AY96)</f>
        <v>460</v>
      </c>
      <c r="AZ19" s="60">
        <f>IF('Budget Worksheet'!AZ96=0,"",'Budget Worksheet'!AZ96)</f>
        <v>460</v>
      </c>
      <c r="BA19" s="60">
        <f>IF('Budget Worksheet'!BA96=0,"",'Budget Worksheet'!BA96)</f>
        <v>460</v>
      </c>
      <c r="BB19" s="60">
        <f>IF('Budget Worksheet'!BB96=0,"",'Budget Worksheet'!BB96)</f>
        <v>460</v>
      </c>
      <c r="BC19" s="60">
        <f>IF('Budget Worksheet'!BC96=0,"",'Budget Worksheet'!BC96)</f>
        <v>460</v>
      </c>
      <c r="BD19" s="61">
        <f t="shared" ref="BD19" si="52">SUM(AR19:BC19)</f>
        <v>5520</v>
      </c>
      <c r="BE19" s="25"/>
      <c r="BF19" s="56">
        <f t="shared" ref="BF19" si="53">SUM(N19,AB19,AP19,BD19)</f>
        <v>19780</v>
      </c>
    </row>
    <row r="20" spans="1:58" ht="19" customHeight="1" x14ac:dyDescent="0.2">
      <c r="A20" s="37" t="str">
        <f>'Budget Worksheet'!A98</f>
        <v>Growing Leaders</v>
      </c>
      <c r="B20" s="60" t="str">
        <f>IF('Budget Worksheet'!B101=0,"",'Budget Worksheet'!B101)</f>
        <v/>
      </c>
      <c r="C20" s="60" t="str">
        <f>IF('Budget Worksheet'!C101=0,"",'Budget Worksheet'!C101)</f>
        <v/>
      </c>
      <c r="D20" s="60" t="str">
        <f>IF('Budget Worksheet'!D101=0,"",'Budget Worksheet'!D101)</f>
        <v/>
      </c>
      <c r="E20" s="60" t="str">
        <f>IF('Budget Worksheet'!E101=0,"",'Budget Worksheet'!E101)</f>
        <v/>
      </c>
      <c r="F20" s="60">
        <f>IF('Budget Worksheet'!F101=0,"",'Budget Worksheet'!F101)</f>
        <v>50</v>
      </c>
      <c r="G20" s="60">
        <f>IF('Budget Worksheet'!G101=0,"",'Budget Worksheet'!G101)</f>
        <v>50</v>
      </c>
      <c r="H20" s="60">
        <f>IF('Budget Worksheet'!H101=0,"",'Budget Worksheet'!H101)</f>
        <v>50</v>
      </c>
      <c r="I20" s="60">
        <f>IF('Budget Worksheet'!I101=0,"",'Budget Worksheet'!I101)</f>
        <v>50</v>
      </c>
      <c r="J20" s="60">
        <f>IF('Budget Worksheet'!J101=0,"",'Budget Worksheet'!J101)</f>
        <v>50</v>
      </c>
      <c r="K20" s="60">
        <f>IF('Budget Worksheet'!K101=0,"",'Budget Worksheet'!K101)</f>
        <v>50</v>
      </c>
      <c r="L20" s="60">
        <f>IF('Budget Worksheet'!L101=0,"",'Budget Worksheet'!L101)</f>
        <v>50</v>
      </c>
      <c r="M20" s="60">
        <f>IF('Budget Worksheet'!M101=0,"",'Budget Worksheet'!M101)</f>
        <v>50</v>
      </c>
      <c r="N20" s="61">
        <f t="shared" ref="N20" si="54">SUM(B20:M20)</f>
        <v>400</v>
      </c>
      <c r="O20" s="25"/>
      <c r="P20" s="60">
        <f>IF('Budget Worksheet'!P101=0,"",'Budget Worksheet'!P101)</f>
        <v>50</v>
      </c>
      <c r="Q20" s="60">
        <f>IF('Budget Worksheet'!Q101=0,"",'Budget Worksheet'!Q101)</f>
        <v>50</v>
      </c>
      <c r="R20" s="60">
        <f>IF('Budget Worksheet'!R101=0,"",'Budget Worksheet'!R101)</f>
        <v>50</v>
      </c>
      <c r="S20" s="60">
        <f>IF('Budget Worksheet'!S101=0,"",'Budget Worksheet'!S101)</f>
        <v>50</v>
      </c>
      <c r="T20" s="60">
        <f>IF('Budget Worksheet'!T101=0,"",'Budget Worksheet'!T101)</f>
        <v>50</v>
      </c>
      <c r="U20" s="60">
        <f>IF('Budget Worksheet'!U101=0,"",'Budget Worksheet'!U101)</f>
        <v>50</v>
      </c>
      <c r="V20" s="60">
        <f>IF('Budget Worksheet'!V101=0,"",'Budget Worksheet'!V101)</f>
        <v>50</v>
      </c>
      <c r="W20" s="60">
        <f>IF('Budget Worksheet'!W101=0,"",'Budget Worksheet'!W101)</f>
        <v>50</v>
      </c>
      <c r="X20" s="60">
        <f>IF('Budget Worksheet'!X101=0,"",'Budget Worksheet'!X101)</f>
        <v>50</v>
      </c>
      <c r="Y20" s="60">
        <f>IF('Budget Worksheet'!Y101=0,"",'Budget Worksheet'!Y101)</f>
        <v>50</v>
      </c>
      <c r="Z20" s="60">
        <f>IF('Budget Worksheet'!Z101=0,"",'Budget Worksheet'!Z101)</f>
        <v>50</v>
      </c>
      <c r="AA20" s="60">
        <f>IF('Budget Worksheet'!AA101=0,"",'Budget Worksheet'!AA101)</f>
        <v>50</v>
      </c>
      <c r="AB20" s="61">
        <f t="shared" ref="AB20" si="55">SUM(P20:AA20)</f>
        <v>600</v>
      </c>
      <c r="AC20" s="25"/>
      <c r="AD20" s="60">
        <f>IF('Budget Worksheet'!AD101=0,"",'Budget Worksheet'!AD101)</f>
        <v>50</v>
      </c>
      <c r="AE20" s="60">
        <f>IF('Budget Worksheet'!AE101=0,"",'Budget Worksheet'!AE101)</f>
        <v>50</v>
      </c>
      <c r="AF20" s="60">
        <f>IF('Budget Worksheet'!AF101=0,"",'Budget Worksheet'!AF101)</f>
        <v>50</v>
      </c>
      <c r="AG20" s="60">
        <f>IF('Budget Worksheet'!AG101=0,"",'Budget Worksheet'!AG101)</f>
        <v>50</v>
      </c>
      <c r="AH20" s="60">
        <f>IF('Budget Worksheet'!AH101=0,"",'Budget Worksheet'!AH101)</f>
        <v>50</v>
      </c>
      <c r="AI20" s="60">
        <f>IF('Budget Worksheet'!AI101=0,"",'Budget Worksheet'!AI101)</f>
        <v>50</v>
      </c>
      <c r="AJ20" s="60">
        <f>IF('Budget Worksheet'!AJ101=0,"",'Budget Worksheet'!AJ101)</f>
        <v>50</v>
      </c>
      <c r="AK20" s="60">
        <f>IF('Budget Worksheet'!AK101=0,"",'Budget Worksheet'!AK101)</f>
        <v>50</v>
      </c>
      <c r="AL20" s="60">
        <f>IF('Budget Worksheet'!AL101=0,"",'Budget Worksheet'!AL101)</f>
        <v>50</v>
      </c>
      <c r="AM20" s="60">
        <f>IF('Budget Worksheet'!AM101=0,"",'Budget Worksheet'!AM101)</f>
        <v>50</v>
      </c>
      <c r="AN20" s="60">
        <f>IF('Budget Worksheet'!AN101=0,"",'Budget Worksheet'!AN101)</f>
        <v>50</v>
      </c>
      <c r="AO20" s="60">
        <f>IF('Budget Worksheet'!AO101=0,"",'Budget Worksheet'!AO101)</f>
        <v>50</v>
      </c>
      <c r="AP20" s="61">
        <f t="shared" ref="AP20" si="56">SUM(AD20:AO20)</f>
        <v>600</v>
      </c>
      <c r="AQ20" s="25"/>
      <c r="AR20" s="60">
        <f>IF('Budget Worksheet'!AR101=0,"",'Budget Worksheet'!AR101)</f>
        <v>50</v>
      </c>
      <c r="AS20" s="60">
        <f>IF('Budget Worksheet'!AS101=0,"",'Budget Worksheet'!AS101)</f>
        <v>50</v>
      </c>
      <c r="AT20" s="60">
        <f>IF('Budget Worksheet'!AT101=0,"",'Budget Worksheet'!AT101)</f>
        <v>50</v>
      </c>
      <c r="AU20" s="60">
        <f>IF('Budget Worksheet'!AU101=0,"",'Budget Worksheet'!AU101)</f>
        <v>50</v>
      </c>
      <c r="AV20" s="60">
        <f>IF('Budget Worksheet'!AV101=0,"",'Budget Worksheet'!AV101)</f>
        <v>50</v>
      </c>
      <c r="AW20" s="60">
        <f>IF('Budget Worksheet'!AW101=0,"",'Budget Worksheet'!AW101)</f>
        <v>50</v>
      </c>
      <c r="AX20" s="60">
        <f>IF('Budget Worksheet'!AX101=0,"",'Budget Worksheet'!AX101)</f>
        <v>50</v>
      </c>
      <c r="AY20" s="60">
        <f>IF('Budget Worksheet'!AY101=0,"",'Budget Worksheet'!AY101)</f>
        <v>50</v>
      </c>
      <c r="AZ20" s="60">
        <f>IF('Budget Worksheet'!AZ101=0,"",'Budget Worksheet'!AZ101)</f>
        <v>50</v>
      </c>
      <c r="BA20" s="60">
        <f>IF('Budget Worksheet'!BA101=0,"",'Budget Worksheet'!BA101)</f>
        <v>50</v>
      </c>
      <c r="BB20" s="60">
        <f>IF('Budget Worksheet'!BB101=0,"",'Budget Worksheet'!BB101)</f>
        <v>50</v>
      </c>
      <c r="BC20" s="60">
        <f>IF('Budget Worksheet'!BC101=0,"",'Budget Worksheet'!BC101)</f>
        <v>50</v>
      </c>
      <c r="BD20" s="61">
        <f t="shared" ref="BD20" si="57">SUM(AR20:BC20)</f>
        <v>600</v>
      </c>
      <c r="BE20" s="25"/>
      <c r="BF20" s="56">
        <f t="shared" ref="BF20" si="58">SUM(N20,AB20,AP20,BD20)</f>
        <v>2200</v>
      </c>
    </row>
    <row r="21" spans="1:58" ht="19" customHeight="1" x14ac:dyDescent="0.2">
      <c r="A21" s="37" t="str">
        <f>'Budget Worksheet'!A103</f>
        <v>Operations</v>
      </c>
      <c r="B21" s="60" t="str">
        <f>IF('Budget Worksheet'!B121=0,"",'Budget Worksheet'!B121)</f>
        <v/>
      </c>
      <c r="C21" s="60" t="str">
        <f>IF('Budget Worksheet'!C121=0,"",'Budget Worksheet'!C121)</f>
        <v/>
      </c>
      <c r="D21" s="60" t="str">
        <f>IF('Budget Worksheet'!D121=0,"",'Budget Worksheet'!D121)</f>
        <v/>
      </c>
      <c r="E21" s="60" t="str">
        <f>IF('Budget Worksheet'!E121=0,"",'Budget Worksheet'!E121)</f>
        <v/>
      </c>
      <c r="F21" s="60">
        <f>IF('Budget Worksheet'!F121=0,"",'Budget Worksheet'!F121)</f>
        <v>475</v>
      </c>
      <c r="G21" s="60">
        <f>IF('Budget Worksheet'!G121=0,"",'Budget Worksheet'!G121)</f>
        <v>475</v>
      </c>
      <c r="H21" s="60">
        <f>IF('Budget Worksheet'!H121=0,"",'Budget Worksheet'!H121)</f>
        <v>475</v>
      </c>
      <c r="I21" s="60">
        <f>IF('Budget Worksheet'!I121=0,"",'Budget Worksheet'!I121)</f>
        <v>475</v>
      </c>
      <c r="J21" s="60">
        <f>IF('Budget Worksheet'!J121=0,"",'Budget Worksheet'!J121)</f>
        <v>553</v>
      </c>
      <c r="K21" s="60">
        <f>IF('Budget Worksheet'!K121=0,"",'Budget Worksheet'!K121)</f>
        <v>553</v>
      </c>
      <c r="L21" s="60">
        <f>IF('Budget Worksheet'!L121=0,"",'Budget Worksheet'!L121)</f>
        <v>553</v>
      </c>
      <c r="M21" s="60">
        <f>IF('Budget Worksheet'!M121=0,"",'Budget Worksheet'!M121)</f>
        <v>553</v>
      </c>
      <c r="N21" s="61">
        <f t="shared" ref="N21" si="59">SUM(B21:M21)</f>
        <v>4112</v>
      </c>
      <c r="O21" s="25"/>
      <c r="P21" s="60">
        <f>IF('Budget Worksheet'!P121=0,"",'Budget Worksheet'!P121)</f>
        <v>558</v>
      </c>
      <c r="Q21" s="60">
        <f>IF('Budget Worksheet'!Q121=0,"",'Budget Worksheet'!Q121)</f>
        <v>558</v>
      </c>
      <c r="R21" s="60">
        <f>IF('Budget Worksheet'!R121=0,"",'Budget Worksheet'!R121)</f>
        <v>558</v>
      </c>
      <c r="S21" s="60">
        <f>IF('Budget Worksheet'!S121=0,"",'Budget Worksheet'!S121)</f>
        <v>558</v>
      </c>
      <c r="T21" s="60">
        <f>IF('Budget Worksheet'!T121=0,"",'Budget Worksheet'!T121)</f>
        <v>558</v>
      </c>
      <c r="U21" s="60">
        <f>IF('Budget Worksheet'!U121=0,"",'Budget Worksheet'!U121)</f>
        <v>558</v>
      </c>
      <c r="V21" s="60">
        <f>IF('Budget Worksheet'!V121=0,"",'Budget Worksheet'!V121)</f>
        <v>558</v>
      </c>
      <c r="W21" s="60">
        <f>IF('Budget Worksheet'!W121=0,"",'Budget Worksheet'!W121)</f>
        <v>558</v>
      </c>
      <c r="X21" s="60">
        <f>IF('Budget Worksheet'!X121=0,"",'Budget Worksheet'!X121)</f>
        <v>636</v>
      </c>
      <c r="Y21" s="60">
        <f>IF('Budget Worksheet'!Y121=0,"",'Budget Worksheet'!Y121)</f>
        <v>636</v>
      </c>
      <c r="Z21" s="60">
        <f>IF('Budget Worksheet'!Z121=0,"",'Budget Worksheet'!Z121)</f>
        <v>636</v>
      </c>
      <c r="AA21" s="60">
        <f>IF('Budget Worksheet'!AA121=0,"",'Budget Worksheet'!AA121)</f>
        <v>636</v>
      </c>
      <c r="AB21" s="61">
        <f t="shared" ref="AB21" si="60">SUM(P21:AA21)</f>
        <v>7008</v>
      </c>
      <c r="AC21" s="25"/>
      <c r="AD21" s="60">
        <f>IF('Budget Worksheet'!AD121=0,"",'Budget Worksheet'!AD121)</f>
        <v>636</v>
      </c>
      <c r="AE21" s="60">
        <f>IF('Budget Worksheet'!AE121=0,"",'Budget Worksheet'!AE121)</f>
        <v>636</v>
      </c>
      <c r="AF21" s="60">
        <f>IF('Budget Worksheet'!AF121=0,"",'Budget Worksheet'!AF121)</f>
        <v>636</v>
      </c>
      <c r="AG21" s="60">
        <f>IF('Budget Worksheet'!AG121=0,"",'Budget Worksheet'!AG121)</f>
        <v>636</v>
      </c>
      <c r="AH21" s="60">
        <f>IF('Budget Worksheet'!AH121=0,"",'Budget Worksheet'!AH121)</f>
        <v>636</v>
      </c>
      <c r="AI21" s="60">
        <f>IF('Budget Worksheet'!AI121=0,"",'Budget Worksheet'!AI121)</f>
        <v>636</v>
      </c>
      <c r="AJ21" s="60">
        <f>IF('Budget Worksheet'!AJ121=0,"",'Budget Worksheet'!AJ121)</f>
        <v>636</v>
      </c>
      <c r="AK21" s="60">
        <f>IF('Budget Worksheet'!AK121=0,"",'Budget Worksheet'!AK121)</f>
        <v>636</v>
      </c>
      <c r="AL21" s="60">
        <f>IF('Budget Worksheet'!AL121=0,"",'Budget Worksheet'!AL121)</f>
        <v>792</v>
      </c>
      <c r="AM21" s="60">
        <f>IF('Budget Worksheet'!AM121=0,"",'Budget Worksheet'!AM121)</f>
        <v>792</v>
      </c>
      <c r="AN21" s="60">
        <f>IF('Budget Worksheet'!AN121=0,"",'Budget Worksheet'!AN121)</f>
        <v>792</v>
      </c>
      <c r="AO21" s="60">
        <f>IF('Budget Worksheet'!AO121=0,"",'Budget Worksheet'!AO121)</f>
        <v>792</v>
      </c>
      <c r="AP21" s="61">
        <f t="shared" ref="AP21" si="61">SUM(AD21:AO21)</f>
        <v>8256</v>
      </c>
      <c r="AQ21" s="25"/>
      <c r="AR21" s="60">
        <f>IF('Budget Worksheet'!AR121=0,"",'Budget Worksheet'!AR121)</f>
        <v>792</v>
      </c>
      <c r="AS21" s="60">
        <f>IF('Budget Worksheet'!AS121=0,"",'Budget Worksheet'!AS121)</f>
        <v>792</v>
      </c>
      <c r="AT21" s="60">
        <f>IF('Budget Worksheet'!AT121=0,"",'Budget Worksheet'!AT121)</f>
        <v>792</v>
      </c>
      <c r="AU21" s="60">
        <f>IF('Budget Worksheet'!AU121=0,"",'Budget Worksheet'!AU121)</f>
        <v>792</v>
      </c>
      <c r="AV21" s="60">
        <f>IF('Budget Worksheet'!AV121=0,"",'Budget Worksheet'!AV121)</f>
        <v>792</v>
      </c>
      <c r="AW21" s="60">
        <f>IF('Budget Worksheet'!AW121=0,"",'Budget Worksheet'!AW121)</f>
        <v>792</v>
      </c>
      <c r="AX21" s="60">
        <f>IF('Budget Worksheet'!AX121=0,"",'Budget Worksheet'!AX121)</f>
        <v>792</v>
      </c>
      <c r="AY21" s="60">
        <f>IF('Budget Worksheet'!AY121=0,"",'Budget Worksheet'!AY121)</f>
        <v>792</v>
      </c>
      <c r="AZ21" s="60">
        <f>IF('Budget Worksheet'!AZ121=0,"",'Budget Worksheet'!AZ121)</f>
        <v>792</v>
      </c>
      <c r="BA21" s="60">
        <f>IF('Budget Worksheet'!BA121=0,"",'Budget Worksheet'!BA121)</f>
        <v>792</v>
      </c>
      <c r="BB21" s="60">
        <f>IF('Budget Worksheet'!BB121=0,"",'Budget Worksheet'!BB121)</f>
        <v>792</v>
      </c>
      <c r="BC21" s="60">
        <f>IF('Budget Worksheet'!BC121=0,"",'Budget Worksheet'!BC121)</f>
        <v>792</v>
      </c>
      <c r="BD21" s="61">
        <f t="shared" ref="BD21" si="62">SUM(AR21:BC21)</f>
        <v>9504</v>
      </c>
      <c r="BE21" s="25"/>
      <c r="BF21" s="56">
        <f t="shared" ref="BF21" si="63">SUM(N21,AB21,AP21,BD21)</f>
        <v>28880</v>
      </c>
    </row>
    <row r="22" spans="1:58" ht="19" customHeight="1" x14ac:dyDescent="0.2">
      <c r="A22" s="37" t="str">
        <f>'Budget Worksheet'!A123</f>
        <v>Staff</v>
      </c>
      <c r="B22" s="60" t="str">
        <f>IF('Budget Worksheet'!B136=0,"",'Budget Worksheet'!B136)</f>
        <v/>
      </c>
      <c r="C22" s="60" t="str">
        <f>IF('Budget Worksheet'!C136=0,"",'Budget Worksheet'!C136)</f>
        <v/>
      </c>
      <c r="D22" s="60" t="str">
        <f>IF('Budget Worksheet'!D136=0,"",'Budget Worksheet'!D136)</f>
        <v/>
      </c>
      <c r="E22" s="60" t="str">
        <f>IF('Budget Worksheet'!E136=0,"",'Budget Worksheet'!E136)</f>
        <v/>
      </c>
      <c r="F22" s="60">
        <f>IF('Budget Worksheet'!F136=0,"",'Budget Worksheet'!F136)</f>
        <v>6445.416666666667</v>
      </c>
      <c r="G22" s="60">
        <f>IF('Budget Worksheet'!G136=0,"",'Budget Worksheet'!G136)</f>
        <v>6055.416666666667</v>
      </c>
      <c r="H22" s="60">
        <f>IF('Budget Worksheet'!H136=0,"",'Budget Worksheet'!H136)</f>
        <v>6055.416666666667</v>
      </c>
      <c r="I22" s="60">
        <f>IF('Budget Worksheet'!I136=0,"",'Budget Worksheet'!I136)</f>
        <v>9255.4166666666679</v>
      </c>
      <c r="J22" s="60">
        <f>IF('Budget Worksheet'!J136=0,"",'Budget Worksheet'!J136)</f>
        <v>12120.416666666668</v>
      </c>
      <c r="K22" s="60">
        <f>IF('Budget Worksheet'!K136=0,"",'Budget Worksheet'!K136)</f>
        <v>12030.416666666668</v>
      </c>
      <c r="L22" s="60">
        <f>IF('Budget Worksheet'!L136=0,"",'Budget Worksheet'!L136)</f>
        <v>12030.416666666668</v>
      </c>
      <c r="M22" s="60">
        <f>IF('Budget Worksheet'!M136=0,"",'Budget Worksheet'!M136)</f>
        <v>12030.416666666668</v>
      </c>
      <c r="N22" s="61">
        <f t="shared" ref="N22" si="64">SUM(B22:M22)</f>
        <v>76023.333333333343</v>
      </c>
      <c r="O22" s="25"/>
      <c r="P22" s="60">
        <f>IF('Budget Worksheet'!P136=0,"",'Budget Worksheet'!P136)</f>
        <v>13267.916666666668</v>
      </c>
      <c r="Q22" s="60">
        <f>IF('Budget Worksheet'!Q136=0,"",'Budget Worksheet'!Q136)</f>
        <v>12030.416666666668</v>
      </c>
      <c r="R22" s="60">
        <f>IF('Budget Worksheet'!R136=0,"",'Budget Worksheet'!R136)</f>
        <v>12030.416666666668</v>
      </c>
      <c r="S22" s="60">
        <f>IF('Budget Worksheet'!S136=0,"",'Budget Worksheet'!S136)</f>
        <v>12030.416666666668</v>
      </c>
      <c r="T22" s="60">
        <f>IF('Budget Worksheet'!T136=0,"",'Budget Worksheet'!T136)</f>
        <v>12030.416666666668</v>
      </c>
      <c r="U22" s="60">
        <f>IF('Budget Worksheet'!U136=0,"",'Budget Worksheet'!U136)</f>
        <v>12030.416666666668</v>
      </c>
      <c r="V22" s="60">
        <f>IF('Budget Worksheet'!V136=0,"",'Budget Worksheet'!V136)</f>
        <v>12030.416666666668</v>
      </c>
      <c r="W22" s="60">
        <f>IF('Budget Worksheet'!W136=0,"",'Budget Worksheet'!W136)</f>
        <v>14917.916666666668</v>
      </c>
      <c r="X22" s="60">
        <f>IF('Budget Worksheet'!X136=0,"",'Budget Worksheet'!X136)</f>
        <v>14917.916666666668</v>
      </c>
      <c r="Y22" s="60">
        <f>IF('Budget Worksheet'!Y136=0,"",'Budget Worksheet'!Y136)</f>
        <v>14917.916666666668</v>
      </c>
      <c r="Z22" s="60">
        <f>IF('Budget Worksheet'!Z136=0,"",'Budget Worksheet'!Z136)</f>
        <v>14917.916666666668</v>
      </c>
      <c r="AA22" s="60">
        <f>IF('Budget Worksheet'!AA136=0,"",'Budget Worksheet'!AA136)</f>
        <v>14917.916666666668</v>
      </c>
      <c r="AB22" s="61">
        <f t="shared" ref="AB22" si="65">SUM(P22:AA22)</f>
        <v>160040.00000000003</v>
      </c>
      <c r="AC22" s="25"/>
      <c r="AD22" s="60">
        <f>IF('Budget Worksheet'!AD136=0,"",'Budget Worksheet'!AD136)</f>
        <v>16312.916666666668</v>
      </c>
      <c r="AE22" s="60">
        <f>IF('Budget Worksheet'!AE136=0,"",'Budget Worksheet'!AE136)</f>
        <v>14917.916666666668</v>
      </c>
      <c r="AF22" s="60">
        <f>IF('Budget Worksheet'!AF136=0,"",'Budget Worksheet'!AF136)</f>
        <v>14917.916666666668</v>
      </c>
      <c r="AG22" s="60">
        <f>IF('Budget Worksheet'!AG136=0,"",'Budget Worksheet'!AG136)</f>
        <v>14917.916666666668</v>
      </c>
      <c r="AH22" s="60">
        <f>IF('Budget Worksheet'!AH136=0,"",'Budget Worksheet'!AH136)</f>
        <v>14917.916666666668</v>
      </c>
      <c r="AI22" s="60">
        <f>IF('Budget Worksheet'!AI136=0,"",'Budget Worksheet'!AI136)</f>
        <v>14917.916666666668</v>
      </c>
      <c r="AJ22" s="60">
        <f>IF('Budget Worksheet'!AJ136=0,"",'Budget Worksheet'!AJ136)</f>
        <v>14917.916666666668</v>
      </c>
      <c r="AK22" s="60">
        <f>IF('Budget Worksheet'!AK136=0,"",'Budget Worksheet'!AK136)</f>
        <v>14917.916666666668</v>
      </c>
      <c r="AL22" s="60">
        <f>IF('Budget Worksheet'!AL136=0,"",'Budget Worksheet'!AL136)</f>
        <v>14917.916666666668</v>
      </c>
      <c r="AM22" s="60">
        <f>IF('Budget Worksheet'!AM136=0,"",'Budget Worksheet'!AM136)</f>
        <v>14917.916666666668</v>
      </c>
      <c r="AN22" s="60">
        <f>IF('Budget Worksheet'!AN136=0,"",'Budget Worksheet'!AN136)</f>
        <v>14917.916666666668</v>
      </c>
      <c r="AO22" s="60">
        <f>IF('Budget Worksheet'!AO136=0,"",'Budget Worksheet'!AO136)</f>
        <v>14917.916666666668</v>
      </c>
      <c r="AP22" s="61">
        <f t="shared" ref="AP22" si="66">SUM(AD22:AO22)</f>
        <v>180410</v>
      </c>
      <c r="AQ22" s="25"/>
      <c r="AR22" s="60">
        <f>IF('Budget Worksheet'!AR136=0,"",'Budget Worksheet'!AR136)</f>
        <v>16312.916666666668</v>
      </c>
      <c r="AS22" s="60">
        <f>IF('Budget Worksheet'!AS136=0,"",'Budget Worksheet'!AS136)</f>
        <v>14917.916666666668</v>
      </c>
      <c r="AT22" s="60">
        <f>IF('Budget Worksheet'!AT136=0,"",'Budget Worksheet'!AT136)</f>
        <v>14917.916666666668</v>
      </c>
      <c r="AU22" s="60">
        <f>IF('Budget Worksheet'!AU136=0,"",'Budget Worksheet'!AU136)</f>
        <v>14917.916666666668</v>
      </c>
      <c r="AV22" s="60">
        <f>IF('Budget Worksheet'!AV136=0,"",'Budget Worksheet'!AV136)</f>
        <v>14917.916666666668</v>
      </c>
      <c r="AW22" s="60">
        <f>IF('Budget Worksheet'!AW136=0,"",'Budget Worksheet'!AW136)</f>
        <v>14917.916666666668</v>
      </c>
      <c r="AX22" s="60">
        <f>IF('Budget Worksheet'!AX136=0,"",'Budget Worksheet'!AX136)</f>
        <v>14917.916666666668</v>
      </c>
      <c r="AY22" s="60">
        <f>IF('Budget Worksheet'!AY136=0,"",'Budget Worksheet'!AY136)</f>
        <v>14917.916666666668</v>
      </c>
      <c r="AZ22" s="60">
        <f>IF('Budget Worksheet'!AZ136=0,"",'Budget Worksheet'!AZ136)</f>
        <v>14917.916666666668</v>
      </c>
      <c r="BA22" s="60">
        <f>IF('Budget Worksheet'!BA136=0,"",'Budget Worksheet'!BA136)</f>
        <v>14917.916666666668</v>
      </c>
      <c r="BB22" s="60">
        <f>IF('Budget Worksheet'!BB136=0,"",'Budget Worksheet'!BB136)</f>
        <v>14917.916666666668</v>
      </c>
      <c r="BC22" s="60">
        <f>IF('Budget Worksheet'!BC136=0,"",'Budget Worksheet'!BC136)</f>
        <v>14917.916666666668</v>
      </c>
      <c r="BD22" s="61">
        <f t="shared" ref="BD22" si="67">SUM(AR22:BC22)</f>
        <v>180410</v>
      </c>
      <c r="BE22" s="25"/>
      <c r="BF22" s="56">
        <f t="shared" ref="BF22" si="68">SUM(N22,AB22,AP22,BD22)</f>
        <v>596883.33333333337</v>
      </c>
    </row>
    <row r="23" spans="1:58" ht="19" customHeight="1" x14ac:dyDescent="0.2">
      <c r="A23" s="24"/>
      <c r="B23" s="28"/>
      <c r="C23" s="28"/>
      <c r="D23" s="28"/>
      <c r="E23" s="28"/>
      <c r="F23" s="28"/>
      <c r="G23" s="28"/>
      <c r="H23" s="28"/>
      <c r="I23" s="28"/>
      <c r="J23" s="28"/>
      <c r="K23" s="28"/>
      <c r="L23" s="28"/>
      <c r="M23" s="28"/>
      <c r="N23" s="62"/>
      <c r="O23" s="25"/>
      <c r="P23" s="28"/>
      <c r="Q23" s="28"/>
      <c r="R23" s="28"/>
      <c r="S23" s="28"/>
      <c r="T23" s="28"/>
      <c r="U23" s="28"/>
      <c r="V23" s="28"/>
      <c r="W23" s="28"/>
      <c r="X23" s="28"/>
      <c r="Y23" s="28"/>
      <c r="Z23" s="28"/>
      <c r="AA23" s="28"/>
      <c r="AB23" s="62"/>
      <c r="AC23" s="25"/>
      <c r="AD23" s="28"/>
      <c r="AE23" s="28"/>
      <c r="AF23" s="28"/>
      <c r="AG23" s="28"/>
      <c r="AH23" s="28"/>
      <c r="AI23" s="28"/>
      <c r="AJ23" s="28"/>
      <c r="AK23" s="28"/>
      <c r="AL23" s="28"/>
      <c r="AM23" s="28"/>
      <c r="AN23" s="28"/>
      <c r="AO23" s="28"/>
      <c r="AP23" s="62"/>
      <c r="AQ23" s="25"/>
      <c r="AR23" s="28"/>
      <c r="AS23" s="28"/>
      <c r="AT23" s="28"/>
      <c r="AU23" s="28"/>
      <c r="AV23" s="28"/>
      <c r="AW23" s="28"/>
      <c r="AX23" s="28"/>
      <c r="AY23" s="28"/>
      <c r="AZ23" s="28"/>
      <c r="BA23" s="28"/>
      <c r="BB23" s="28"/>
      <c r="BC23" s="28"/>
      <c r="BD23" s="62"/>
      <c r="BE23" s="25"/>
      <c r="BF23" s="56"/>
    </row>
    <row r="24" spans="1:58" s="6" customFormat="1" ht="19" customHeight="1" x14ac:dyDescent="0.2">
      <c r="A24" s="7" t="s">
        <v>80</v>
      </c>
      <c r="B24" s="8">
        <f t="shared" ref="B24:M24" si="69">SUM(B15,B14,B16,B17,B18,B19,B20,B22,B21)</f>
        <v>0</v>
      </c>
      <c r="C24" s="8">
        <f t="shared" si="69"/>
        <v>0</v>
      </c>
      <c r="D24" s="8">
        <f t="shared" si="69"/>
        <v>0</v>
      </c>
      <c r="E24" s="8">
        <f t="shared" si="69"/>
        <v>0</v>
      </c>
      <c r="F24" s="8">
        <f t="shared" si="69"/>
        <v>9005.4166666666679</v>
      </c>
      <c r="G24" s="8">
        <f t="shared" si="69"/>
        <v>9075.4166666666679</v>
      </c>
      <c r="H24" s="8">
        <f t="shared" si="69"/>
        <v>9620.4166666666679</v>
      </c>
      <c r="I24" s="8">
        <f t="shared" si="69"/>
        <v>12820.416666666668</v>
      </c>
      <c r="J24" s="8">
        <f t="shared" si="69"/>
        <v>18449.916666666668</v>
      </c>
      <c r="K24" s="8">
        <f t="shared" si="69"/>
        <v>18359.916666666668</v>
      </c>
      <c r="L24" s="8">
        <f t="shared" si="69"/>
        <v>18359.916666666668</v>
      </c>
      <c r="M24" s="8">
        <f t="shared" si="69"/>
        <v>18359.916666666668</v>
      </c>
      <c r="N24" s="8">
        <f>SUM(B24:M24)</f>
        <v>114051.33333333336</v>
      </c>
      <c r="O24" s="5"/>
      <c r="P24" s="8">
        <f t="shared" ref="P24:AA24" si="70">SUM(P15,P14,P16,P17,P18,P19,P20,P22,P21)</f>
        <v>19602.416666666668</v>
      </c>
      <c r="Q24" s="8">
        <f t="shared" si="70"/>
        <v>18364.916666666668</v>
      </c>
      <c r="R24" s="8">
        <f t="shared" si="70"/>
        <v>18364.916666666668</v>
      </c>
      <c r="S24" s="8">
        <f t="shared" si="70"/>
        <v>18364.916666666668</v>
      </c>
      <c r="T24" s="8">
        <f t="shared" si="70"/>
        <v>18364.916666666668</v>
      </c>
      <c r="U24" s="8">
        <f t="shared" si="70"/>
        <v>18364.916666666668</v>
      </c>
      <c r="V24" s="8">
        <f t="shared" si="70"/>
        <v>18364.916666666668</v>
      </c>
      <c r="W24" s="8">
        <f t="shared" si="70"/>
        <v>21252.416666666668</v>
      </c>
      <c r="X24" s="8">
        <f t="shared" si="70"/>
        <v>21850.416666666668</v>
      </c>
      <c r="Y24" s="8">
        <f t="shared" si="70"/>
        <v>21850.416666666668</v>
      </c>
      <c r="Z24" s="8">
        <f t="shared" si="70"/>
        <v>21850.416666666668</v>
      </c>
      <c r="AA24" s="8">
        <f t="shared" si="70"/>
        <v>21850.416666666668</v>
      </c>
      <c r="AB24" s="8">
        <f>SUM(P24:AA24)</f>
        <v>238445.99999999997</v>
      </c>
      <c r="AC24" s="5"/>
      <c r="AD24" s="8">
        <f t="shared" ref="AD24:AO24" si="71">SUM(AD15,AD14,AD16,AD17,AD18,AD19,AD20,AD22,AD21)</f>
        <v>21660.416666666668</v>
      </c>
      <c r="AE24" s="8">
        <f t="shared" si="71"/>
        <v>20265.416666666668</v>
      </c>
      <c r="AF24" s="8">
        <f t="shared" si="71"/>
        <v>20265.416666666668</v>
      </c>
      <c r="AG24" s="8">
        <f t="shared" si="71"/>
        <v>20265.416666666668</v>
      </c>
      <c r="AH24" s="8">
        <f t="shared" si="71"/>
        <v>20265.416666666668</v>
      </c>
      <c r="AI24" s="8">
        <f t="shared" si="71"/>
        <v>20265.416666666668</v>
      </c>
      <c r="AJ24" s="8">
        <f t="shared" si="71"/>
        <v>20265.416666666668</v>
      </c>
      <c r="AK24" s="8">
        <f t="shared" si="71"/>
        <v>20265.416666666668</v>
      </c>
      <c r="AL24" s="8">
        <f t="shared" si="71"/>
        <v>21461.416666666668</v>
      </c>
      <c r="AM24" s="8">
        <f t="shared" si="71"/>
        <v>21461.416666666668</v>
      </c>
      <c r="AN24" s="8">
        <f t="shared" si="71"/>
        <v>21461.416666666668</v>
      </c>
      <c r="AO24" s="8">
        <f t="shared" si="71"/>
        <v>21461.416666666668</v>
      </c>
      <c r="AP24" s="8">
        <f>SUM(AD24:AO24)</f>
        <v>249363.99999999997</v>
      </c>
      <c r="AQ24" s="5"/>
      <c r="AR24" s="8">
        <f t="shared" ref="AR24:BC24" si="72">SUM(AR15,AR14,AR16,AR17,AR18,AR19,AR20,AR22,AR21)</f>
        <v>22856.416666666668</v>
      </c>
      <c r="AS24" s="8">
        <f t="shared" si="72"/>
        <v>21461.416666666668</v>
      </c>
      <c r="AT24" s="8">
        <f t="shared" si="72"/>
        <v>21461.416666666668</v>
      </c>
      <c r="AU24" s="8">
        <f t="shared" si="72"/>
        <v>21461.416666666668</v>
      </c>
      <c r="AV24" s="8">
        <f t="shared" si="72"/>
        <v>21461.416666666668</v>
      </c>
      <c r="AW24" s="8">
        <f t="shared" si="72"/>
        <v>21461.416666666668</v>
      </c>
      <c r="AX24" s="8">
        <f t="shared" si="72"/>
        <v>21461.416666666668</v>
      </c>
      <c r="AY24" s="8">
        <f t="shared" si="72"/>
        <v>21461.416666666668</v>
      </c>
      <c r="AZ24" s="8">
        <f t="shared" si="72"/>
        <v>21461.416666666668</v>
      </c>
      <c r="BA24" s="8">
        <f t="shared" si="72"/>
        <v>21461.416666666668</v>
      </c>
      <c r="BB24" s="8">
        <f t="shared" si="72"/>
        <v>21461.416666666668</v>
      </c>
      <c r="BC24" s="8">
        <f t="shared" si="72"/>
        <v>21461.416666666668</v>
      </c>
      <c r="BD24" s="8">
        <f>SUM(AR24:BC24)</f>
        <v>258931.99999999997</v>
      </c>
      <c r="BE24" s="5"/>
      <c r="BF24" s="8"/>
    </row>
    <row r="25" spans="1:58" ht="19" customHeight="1" x14ac:dyDescent="0.2">
      <c r="A25" s="24"/>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row>
    <row r="26" spans="1:58" ht="19" customHeight="1" x14ac:dyDescent="0.2">
      <c r="A26" s="24"/>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row>
    <row r="27" spans="1:58" s="49" customFormat="1" ht="19" customHeight="1" x14ac:dyDescent="0.2">
      <c r="A27" s="45" t="s">
        <v>108</v>
      </c>
      <c r="B27" s="46">
        <f t="shared" ref="B27:M27" si="73">B10-B24</f>
        <v>0</v>
      </c>
      <c r="C27" s="46">
        <f t="shared" si="73"/>
        <v>0</v>
      </c>
      <c r="D27" s="46">
        <f t="shared" si="73"/>
        <v>56000</v>
      </c>
      <c r="E27" s="46">
        <f t="shared" si="73"/>
        <v>10000</v>
      </c>
      <c r="F27" s="46">
        <f t="shared" si="73"/>
        <v>994.58333333333212</v>
      </c>
      <c r="G27" s="46">
        <f t="shared" si="73"/>
        <v>924.58333333333212</v>
      </c>
      <c r="H27" s="46">
        <f t="shared" si="73"/>
        <v>379.58333333333212</v>
      </c>
      <c r="I27" s="46">
        <f t="shared" si="73"/>
        <v>179.58333333333212</v>
      </c>
      <c r="J27" s="46">
        <f t="shared" si="73"/>
        <v>-249.91666666666788</v>
      </c>
      <c r="K27" s="46">
        <f t="shared" si="73"/>
        <v>-159.91666666666788</v>
      </c>
      <c r="L27" s="46">
        <f t="shared" si="73"/>
        <v>-159.91666666666788</v>
      </c>
      <c r="M27" s="46">
        <f t="shared" si="73"/>
        <v>-159.91666666666788</v>
      </c>
      <c r="N27" s="47"/>
      <c r="O27" s="48"/>
      <c r="P27" s="46">
        <f t="shared" ref="P27:AA27" si="74">P10-P24</f>
        <v>-1402.4166666666679</v>
      </c>
      <c r="Q27" s="46">
        <f t="shared" si="74"/>
        <v>-164.91666666666788</v>
      </c>
      <c r="R27" s="46">
        <f t="shared" si="74"/>
        <v>-164.91666666666788</v>
      </c>
      <c r="S27" s="46">
        <f t="shared" si="74"/>
        <v>-164.91666666666788</v>
      </c>
      <c r="T27" s="46">
        <f t="shared" si="74"/>
        <v>-164.91666666666788</v>
      </c>
      <c r="U27" s="46">
        <f t="shared" si="74"/>
        <v>-164.91666666666788</v>
      </c>
      <c r="V27" s="46">
        <f t="shared" si="74"/>
        <v>-164.91666666666788</v>
      </c>
      <c r="W27" s="46">
        <f t="shared" si="74"/>
        <v>-3052.4166666666679</v>
      </c>
      <c r="X27" s="46">
        <f t="shared" si="74"/>
        <v>1549.5833333333321</v>
      </c>
      <c r="Y27" s="46">
        <f t="shared" si="74"/>
        <v>1549.5833333333321</v>
      </c>
      <c r="Z27" s="46">
        <f t="shared" si="74"/>
        <v>1549.5833333333321</v>
      </c>
      <c r="AA27" s="46">
        <f t="shared" si="74"/>
        <v>1549.5833333333321</v>
      </c>
      <c r="AB27" s="47"/>
      <c r="AC27" s="48"/>
      <c r="AD27" s="46">
        <f t="shared" ref="AD27:AO27" si="75">AD10-AD24</f>
        <v>-3760.4166666666679</v>
      </c>
      <c r="AE27" s="46">
        <f t="shared" si="75"/>
        <v>-2365.4166666666679</v>
      </c>
      <c r="AF27" s="46">
        <f t="shared" si="75"/>
        <v>-2365.4166666666679</v>
      </c>
      <c r="AG27" s="46">
        <f t="shared" si="75"/>
        <v>-2365.4166666666679</v>
      </c>
      <c r="AH27" s="46">
        <f t="shared" si="75"/>
        <v>-2365.4166666666679</v>
      </c>
      <c r="AI27" s="46">
        <f t="shared" si="75"/>
        <v>-2365.4166666666679</v>
      </c>
      <c r="AJ27" s="46">
        <f t="shared" si="75"/>
        <v>-2365.4166666666679</v>
      </c>
      <c r="AK27" s="46">
        <f t="shared" si="75"/>
        <v>-2365.4166666666679</v>
      </c>
      <c r="AL27" s="46">
        <f t="shared" si="75"/>
        <v>6838.5833333333321</v>
      </c>
      <c r="AM27" s="46">
        <f t="shared" si="75"/>
        <v>6838.5833333333321</v>
      </c>
      <c r="AN27" s="46">
        <f t="shared" si="75"/>
        <v>6838.5833333333321</v>
      </c>
      <c r="AO27" s="46">
        <f t="shared" si="75"/>
        <v>6838.5833333333321</v>
      </c>
      <c r="AP27" s="47"/>
      <c r="AQ27" s="48"/>
      <c r="AR27" s="46">
        <f t="shared" ref="AR27:BC27" si="76">AR10-AR24</f>
        <v>943.58333333333212</v>
      </c>
      <c r="AS27" s="46">
        <f t="shared" si="76"/>
        <v>2338.5833333333321</v>
      </c>
      <c r="AT27" s="46">
        <f t="shared" si="76"/>
        <v>2338.5833333333321</v>
      </c>
      <c r="AU27" s="46">
        <f t="shared" si="76"/>
        <v>2338.5833333333321</v>
      </c>
      <c r="AV27" s="46">
        <f t="shared" si="76"/>
        <v>2338.5833333333321</v>
      </c>
      <c r="AW27" s="46">
        <f t="shared" si="76"/>
        <v>2338.5833333333321</v>
      </c>
      <c r="AX27" s="46">
        <f t="shared" si="76"/>
        <v>2338.5833333333321</v>
      </c>
      <c r="AY27" s="46">
        <f t="shared" si="76"/>
        <v>2338.5833333333321</v>
      </c>
      <c r="AZ27" s="46">
        <f t="shared" si="76"/>
        <v>2338.5833333333321</v>
      </c>
      <c r="BA27" s="46">
        <f t="shared" si="76"/>
        <v>2338.5833333333321</v>
      </c>
      <c r="BB27" s="46">
        <f t="shared" si="76"/>
        <v>2338.5833333333321</v>
      </c>
      <c r="BC27" s="46">
        <f t="shared" si="76"/>
        <v>2338.5833333333321</v>
      </c>
      <c r="BD27" s="47"/>
      <c r="BE27" s="48"/>
      <c r="BF27" s="48"/>
    </row>
    <row r="28" spans="1:58" s="49" customFormat="1" ht="19" customHeight="1" x14ac:dyDescent="0.2">
      <c r="A28" s="45" t="s">
        <v>109</v>
      </c>
      <c r="B28" s="46">
        <f>B27</f>
        <v>0</v>
      </c>
      <c r="C28" s="46">
        <f>B28+C27</f>
        <v>0</v>
      </c>
      <c r="D28" s="46">
        <f t="shared" ref="D28:M28" si="77">C28+D27</f>
        <v>56000</v>
      </c>
      <c r="E28" s="46">
        <f t="shared" si="77"/>
        <v>66000</v>
      </c>
      <c r="F28" s="46">
        <f t="shared" si="77"/>
        <v>66994.583333333328</v>
      </c>
      <c r="G28" s="46">
        <f t="shared" si="77"/>
        <v>67919.166666666657</v>
      </c>
      <c r="H28" s="46">
        <f t="shared" si="77"/>
        <v>68298.749999999985</v>
      </c>
      <c r="I28" s="46">
        <f t="shared" si="77"/>
        <v>68478.333333333314</v>
      </c>
      <c r="J28" s="46">
        <f t="shared" si="77"/>
        <v>68228.416666666642</v>
      </c>
      <c r="K28" s="46">
        <f t="shared" si="77"/>
        <v>68068.499999999971</v>
      </c>
      <c r="L28" s="46">
        <f t="shared" si="77"/>
        <v>67908.583333333299</v>
      </c>
      <c r="M28" s="46">
        <f t="shared" si="77"/>
        <v>67748.666666666628</v>
      </c>
      <c r="N28" s="47"/>
      <c r="O28" s="48"/>
      <c r="P28" s="46">
        <f>M28+P27</f>
        <v>66346.249999999956</v>
      </c>
      <c r="Q28" s="46">
        <f>P28+Q27</f>
        <v>66181.333333333285</v>
      </c>
      <c r="R28" s="46">
        <f t="shared" ref="R28:AA28" si="78">Q28+R27</f>
        <v>66016.416666666613</v>
      </c>
      <c r="S28" s="46">
        <f t="shared" si="78"/>
        <v>65851.499999999942</v>
      </c>
      <c r="T28" s="46">
        <f t="shared" si="78"/>
        <v>65686.58333333327</v>
      </c>
      <c r="U28" s="46">
        <f t="shared" si="78"/>
        <v>65521.666666666599</v>
      </c>
      <c r="V28" s="46">
        <f t="shared" si="78"/>
        <v>65356.749999999927</v>
      </c>
      <c r="W28" s="46">
        <f t="shared" si="78"/>
        <v>62304.333333333256</v>
      </c>
      <c r="X28" s="46">
        <f t="shared" si="78"/>
        <v>63853.916666666584</v>
      </c>
      <c r="Y28" s="46">
        <f t="shared" si="78"/>
        <v>65403.499999999913</v>
      </c>
      <c r="Z28" s="46">
        <f t="shared" si="78"/>
        <v>66953.083333333241</v>
      </c>
      <c r="AA28" s="46">
        <f t="shared" si="78"/>
        <v>68502.66666666657</v>
      </c>
      <c r="AB28" s="47"/>
      <c r="AC28" s="48"/>
      <c r="AD28" s="46">
        <f>AA28+AD27</f>
        <v>64742.249999999898</v>
      </c>
      <c r="AE28" s="46">
        <f>AD28+AE27</f>
        <v>62376.833333333227</v>
      </c>
      <c r="AF28" s="46">
        <f t="shared" ref="AF28:AO28" si="79">AE28+AF27</f>
        <v>60011.416666666555</v>
      </c>
      <c r="AG28" s="46">
        <f t="shared" si="79"/>
        <v>57645.999999999884</v>
      </c>
      <c r="AH28" s="46">
        <f t="shared" si="79"/>
        <v>55280.583333333212</v>
      </c>
      <c r="AI28" s="46">
        <f t="shared" si="79"/>
        <v>52915.166666666541</v>
      </c>
      <c r="AJ28" s="46">
        <f t="shared" si="79"/>
        <v>50549.749999999869</v>
      </c>
      <c r="AK28" s="46">
        <f t="shared" si="79"/>
        <v>48184.333333333198</v>
      </c>
      <c r="AL28" s="46">
        <f t="shared" si="79"/>
        <v>55022.916666666526</v>
      </c>
      <c r="AM28" s="46">
        <f t="shared" si="79"/>
        <v>61861.499999999854</v>
      </c>
      <c r="AN28" s="46">
        <f t="shared" si="79"/>
        <v>68700.083333333183</v>
      </c>
      <c r="AO28" s="46">
        <f t="shared" si="79"/>
        <v>75538.666666666511</v>
      </c>
      <c r="AP28" s="47"/>
      <c r="AQ28" s="48"/>
      <c r="AR28" s="46">
        <f>AO28+AR27</f>
        <v>76482.24999999984</v>
      </c>
      <c r="AS28" s="46">
        <f>AR28+AS27</f>
        <v>78820.833333333168</v>
      </c>
      <c r="AT28" s="46">
        <f t="shared" ref="AT28:BC28" si="80">AS28+AT27</f>
        <v>81159.416666666497</v>
      </c>
      <c r="AU28" s="46">
        <f t="shared" si="80"/>
        <v>83497.999999999825</v>
      </c>
      <c r="AV28" s="46">
        <f t="shared" si="80"/>
        <v>85836.583333333154</v>
      </c>
      <c r="AW28" s="46">
        <f t="shared" si="80"/>
        <v>88175.166666666482</v>
      </c>
      <c r="AX28" s="46">
        <f t="shared" si="80"/>
        <v>90513.749999999811</v>
      </c>
      <c r="AY28" s="46">
        <f t="shared" si="80"/>
        <v>92852.333333333139</v>
      </c>
      <c r="AZ28" s="46">
        <f t="shared" si="80"/>
        <v>95190.916666666468</v>
      </c>
      <c r="BA28" s="46">
        <f t="shared" si="80"/>
        <v>97529.499999999796</v>
      </c>
      <c r="BB28" s="46">
        <f t="shared" si="80"/>
        <v>99868.083333333125</v>
      </c>
      <c r="BC28" s="46">
        <f t="shared" si="80"/>
        <v>102206.66666666645</v>
      </c>
      <c r="BD28" s="47"/>
      <c r="BE28" s="48"/>
      <c r="BF28" s="48"/>
    </row>
    <row r="29" spans="1:58" x14ac:dyDescent="0.2">
      <c r="A29" s="24"/>
      <c r="B29" s="25"/>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row>
    <row r="30" spans="1:58" x14ac:dyDescent="0.2">
      <c r="A30" s="24"/>
    </row>
    <row r="31" spans="1:58" x14ac:dyDescent="0.2">
      <c r="A31" s="24"/>
    </row>
    <row r="32" spans="1:58" x14ac:dyDescent="0.2">
      <c r="A32" s="24"/>
    </row>
    <row r="33" spans="1:1" x14ac:dyDescent="0.2">
      <c r="A33" s="24"/>
    </row>
  </sheetData>
  <sheetProtection sheet="1" objects="1" scenarios="1"/>
  <phoneticPr fontId="4" type="noConversion"/>
  <printOptions horizontalCentered="1"/>
  <pageMargins left="0.5" right="0.5" top="1.25" bottom="0.75" header="0.5" footer="0.3"/>
  <pageSetup scale="70" fitToWidth="4" fitToHeight="0" orientation="landscape" horizontalDpi="0" verticalDpi="0"/>
  <headerFooter>
    <oddHeader>&amp;L&amp;"Helvetica Bold,Bold"&amp;18&amp;K000000Church Plant Budget</oddHeader>
    <oddFooter>&amp;L&amp;"Calibri Italic,Italic"&amp;8&amp;K000000Church Plant Budget Worksheet Template (June 2020)
another planting resource from &amp;KE12919www.church-planting.net&amp;R&amp;"Calibri,Regular"&amp;8&amp;K000000printed on &amp;D</oddFooter>
  </headerFooter>
  <colBreaks count="3" manualBreakCount="3">
    <brk id="15" max="1048575" man="1"/>
    <brk id="29" max="1048575" man="1"/>
    <brk id="4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46"/>
  <sheetViews>
    <sheetView topLeftCell="A25" zoomScaleNormal="100" workbookViewId="0">
      <selection activeCell="C5" sqref="C5:C6"/>
    </sheetView>
  </sheetViews>
  <sheetFormatPr baseColWidth="10" defaultRowHeight="16" x14ac:dyDescent="0.2"/>
  <cols>
    <col min="1" max="1" width="3" style="3" customWidth="1"/>
    <col min="2" max="2" width="44.33203125" style="3" customWidth="1"/>
    <col min="3" max="3" width="19.5" style="1" customWidth="1"/>
    <col min="4" max="4" width="3" style="3" customWidth="1"/>
    <col min="5" max="5" width="44.33203125" style="3" customWidth="1"/>
    <col min="6" max="6" width="19.5" style="1" customWidth="1"/>
    <col min="7" max="7" width="3" style="3" customWidth="1"/>
    <col min="8" max="16384" width="10.83203125" style="3"/>
  </cols>
  <sheetData>
    <row r="1" spans="1:7" x14ac:dyDescent="0.2">
      <c r="A1" s="67"/>
      <c r="B1" s="67"/>
      <c r="C1" s="68"/>
      <c r="D1" s="67"/>
      <c r="E1" s="67"/>
      <c r="F1" s="68"/>
      <c r="G1" s="67"/>
    </row>
    <row r="2" spans="1:7" ht="44" customHeight="1" x14ac:dyDescent="0.2">
      <c r="A2" s="67"/>
      <c r="B2" s="196" t="s">
        <v>118</v>
      </c>
      <c r="C2" s="68"/>
      <c r="D2" s="67"/>
      <c r="E2" s="67"/>
      <c r="F2" s="68"/>
      <c r="G2" s="67"/>
    </row>
    <row r="3" spans="1:7" ht="44" customHeight="1" x14ac:dyDescent="0.2">
      <c r="A3" s="67"/>
      <c r="B3" s="197"/>
      <c r="C3" s="68"/>
      <c r="D3" s="67"/>
      <c r="E3" s="67"/>
      <c r="F3" s="68"/>
      <c r="G3" s="67"/>
    </row>
    <row r="4" spans="1:7" ht="30" customHeight="1" x14ac:dyDescent="0.2">
      <c r="A4" s="67"/>
      <c r="B4" s="67"/>
      <c r="C4" s="68"/>
      <c r="D4" s="67"/>
      <c r="E4" s="67"/>
      <c r="F4" s="68"/>
      <c r="G4" s="67"/>
    </row>
    <row r="5" spans="1:7" ht="24" customHeight="1" x14ac:dyDescent="0.2">
      <c r="A5" s="67"/>
      <c r="B5" s="198" t="s">
        <v>111</v>
      </c>
      <c r="C5" s="199">
        <f>C46</f>
        <v>963000</v>
      </c>
      <c r="D5" s="67"/>
      <c r="E5" s="200" t="s">
        <v>112</v>
      </c>
      <c r="F5" s="195">
        <f>F46</f>
        <v>861000</v>
      </c>
      <c r="G5" s="67"/>
    </row>
    <row r="6" spans="1:7" ht="24" customHeight="1" x14ac:dyDescent="0.2">
      <c r="A6" s="67"/>
      <c r="B6" s="198"/>
      <c r="C6" s="199"/>
      <c r="D6" s="67"/>
      <c r="E6" s="200"/>
      <c r="F6" s="195"/>
      <c r="G6" s="67"/>
    </row>
    <row r="7" spans="1:7" x14ac:dyDescent="0.2">
      <c r="A7" s="67"/>
      <c r="B7" s="67"/>
      <c r="C7" s="68"/>
      <c r="D7" s="67"/>
      <c r="E7" s="67"/>
      <c r="F7" s="68"/>
      <c r="G7" s="67"/>
    </row>
    <row r="8" spans="1:7" x14ac:dyDescent="0.2">
      <c r="A8" s="67"/>
      <c r="B8" s="67"/>
      <c r="C8" s="68"/>
      <c r="D8" s="67"/>
      <c r="E8" s="67"/>
      <c r="F8" s="68"/>
      <c r="G8" s="67"/>
    </row>
    <row r="10" spans="1:7" ht="20" thickBot="1" x14ac:dyDescent="0.3">
      <c r="A10" s="4"/>
      <c r="B10" s="71">
        <f>YEAR('Budget Worksheet'!$B$1)</f>
        <v>2021</v>
      </c>
      <c r="C10" s="72"/>
      <c r="D10" s="15"/>
      <c r="E10" s="73">
        <f>YEAR('Budget Worksheet'!$B$1)</f>
        <v>2021</v>
      </c>
      <c r="F10" s="73"/>
    </row>
    <row r="11" spans="1:7" ht="20" thickTop="1" x14ac:dyDescent="0.25">
      <c r="A11" s="4"/>
      <c r="B11" s="15" t="str">
        <f>'Printable Budget'!$A$5</f>
        <v>Partner Churches &amp; Orgs</v>
      </c>
      <c r="C11" s="25">
        <f>MROUND('Printable Budget'!N5,500)</f>
        <v>146000</v>
      </c>
      <c r="D11" s="15"/>
      <c r="E11" s="74" t="s">
        <v>115</v>
      </c>
      <c r="F11" s="25">
        <f>MROUND((SUM('Budget Worksheet'!N39,'Budget Worksheet'!N52,'Budget Worksheet'!N55,'Budget Worksheet'!N58,'Budget Worksheet'!N78,'Budget Worksheet'!N96,'Budget Worksheet'!N104,'Budget Worksheet'!N110,'Budget Worksheet'!N120)),500)</f>
        <v>12500</v>
      </c>
    </row>
    <row r="12" spans="1:7" ht="19" x14ac:dyDescent="0.25">
      <c r="A12" s="4"/>
      <c r="B12" s="15" t="str">
        <f>'Printable Budget'!$A$6</f>
        <v>Outside Support</v>
      </c>
      <c r="C12" s="25">
        <f>MROUND('Printable Budget'!N6,500)</f>
        <v>15000</v>
      </c>
      <c r="D12" s="15"/>
      <c r="E12" s="15" t="str">
        <f>CONCATENATE('Printable Budget'!$A$15,", ",'Printable Budget'!$A$16)</f>
        <v>Generosity, Marketing &amp; Outreach</v>
      </c>
      <c r="F12" s="25">
        <f>MROUND((SUM('Printable Budget'!N15:N16)-'Budget Worksheet'!N52-'Budget Worksheet'!N55-'Budget Worksheet'!N58),500)</f>
        <v>10500</v>
      </c>
    </row>
    <row r="13" spans="1:7" ht="19" x14ac:dyDescent="0.25">
      <c r="A13" s="4"/>
      <c r="B13" s="15" t="str">
        <f>'Printable Budget'!$A$7</f>
        <v>Other Income</v>
      </c>
      <c r="C13" s="25">
        <f>MROUND('Printable Budget'!N7,500)</f>
        <v>0</v>
      </c>
      <c r="D13" s="15"/>
      <c r="E13" s="15" t="str">
        <f>CONCATENATE("Ministries &amp; ",'Printable Budget'!$A$21)</f>
        <v>Ministries &amp; Operations</v>
      </c>
      <c r="F13" s="25">
        <f>MROUND(('Printable Budget'!N24-Summary!F11-Summary!F12-Summary!F14),500)</f>
        <v>15000</v>
      </c>
    </row>
    <row r="14" spans="1:7" ht="19" x14ac:dyDescent="0.25">
      <c r="A14" s="4"/>
      <c r="B14" s="15" t="str">
        <f>'Printable Budget'!$A$8</f>
        <v>Local Giving</v>
      </c>
      <c r="C14" s="28">
        <f>MROUND('Printable Budget'!N8,500)</f>
        <v>21000</v>
      </c>
      <c r="D14" s="83"/>
      <c r="E14" s="83" t="str">
        <f>'Printable Budget'!$A$22</f>
        <v>Staff</v>
      </c>
      <c r="F14" s="28">
        <f>MROUND('Printable Budget'!N22,500)</f>
        <v>76000</v>
      </c>
    </row>
    <row r="15" spans="1:7" ht="19" x14ac:dyDescent="0.25">
      <c r="A15" s="4"/>
      <c r="B15" s="50" t="s">
        <v>113</v>
      </c>
      <c r="C15" s="84">
        <f>SUM(C11:C14)</f>
        <v>182000</v>
      </c>
      <c r="D15" s="83"/>
      <c r="E15" s="85" t="s">
        <v>113</v>
      </c>
      <c r="F15" s="86">
        <f>SUM(F11:F14)</f>
        <v>114000</v>
      </c>
    </row>
    <row r="16" spans="1:7" ht="19" x14ac:dyDescent="0.25">
      <c r="A16" s="4"/>
      <c r="B16" s="15"/>
      <c r="C16" s="25"/>
      <c r="D16" s="15"/>
      <c r="E16" s="15"/>
      <c r="F16" s="25"/>
    </row>
    <row r="17" spans="1:11" ht="20" thickBot="1" x14ac:dyDescent="0.3">
      <c r="A17" s="4"/>
      <c r="B17" s="71">
        <f>YEAR('Budget Worksheet'!$B$1)+1</f>
        <v>2022</v>
      </c>
      <c r="C17" s="72"/>
      <c r="D17" s="15"/>
      <c r="E17" s="73">
        <f>YEAR('Budget Worksheet'!$B$1)+1</f>
        <v>2022</v>
      </c>
      <c r="F17" s="73"/>
    </row>
    <row r="18" spans="1:11" ht="20" thickTop="1" x14ac:dyDescent="0.25">
      <c r="A18" s="4"/>
      <c r="B18" s="15" t="str">
        <f>'Printable Budget'!$A$5</f>
        <v>Partner Churches &amp; Orgs</v>
      </c>
      <c r="C18" s="25">
        <f>MROUND('Printable Budget'!AB5,500)</f>
        <v>120000</v>
      </c>
      <c r="D18" s="15"/>
      <c r="E18" s="74" t="s">
        <v>115</v>
      </c>
      <c r="F18" s="25">
        <f>MROUND(SUM(I18:I26),500)</f>
        <v>0</v>
      </c>
      <c r="I18" s="192">
        <f>IF(EOMONTH(Assumptions!$B$7,0)=EOMONTH('Budget Worksheet'!P2,0),SUM('Budget Worksheet'!P39),IF(EOMONTH(Assumptions!$B$7,0)=EOMONTH('Budget Worksheet'!Q2,0),SUM('Budget Worksheet'!P39:Q39),IF(EOMONTH(Assumptions!$B$7,0)=EOMONTH('Budget Worksheet'!R2,0),SUM('Budget Worksheet'!P39:R39),IF(EOMONTH(Assumptions!$B$7,0)=EOMONTH('Budget Worksheet'!S2,0),SUM('Budget Worksheet'!P39:S39),IF(EOMONTH(Assumptions!$B$7,0)=EOMONTH('Budget Worksheet'!T2,0),SUM('Budget Worksheet'!P39:T39),IF(EOMONTH(Assumptions!$B$7,0)=EOMONTH('Budget Worksheet'!U2,0),SUM('Budget Worksheet'!P39:U39),IF(EOMONTH(Assumptions!$B$7,0)=EOMONTH('Budget Worksheet'!V2,0),SUM('Budget Worksheet'!P39:V39),IF(EOMONTH(Assumptions!$B$7,0)=EOMONTH('Budget Worksheet'!W2,0),SUM('Budget Worksheet'!P39:W39),IF(EOMONTH(Assumptions!$B$7,0)=EOMONTH('Budget Worksheet'!X2,0),SUM('Budget Worksheet'!P39:X39),IF(EOMONTH(Assumptions!$B$7,0)=EOMONTH('Budget Worksheet'!Y2,0),SUM('Budget Worksheet'!P39:Y39),IF(EOMONTH(Assumptions!$B$7,0)=EOMONTH('Budget Worksheet'!Z2,0),SUM('Budget Worksheet'!P39:Z39),IF(EOMONTH(Assumptions!$B$7,0)=EOMONTH('Budget Worksheet'!AA2,0),SUM('Budget Worksheet'!P39:AA39),0))))))))))))</f>
        <v>0</v>
      </c>
      <c r="J18" s="192" t="s">
        <v>209</v>
      </c>
      <c r="K18" s="192"/>
    </row>
    <row r="19" spans="1:11" ht="19" x14ac:dyDescent="0.25">
      <c r="A19" s="4"/>
      <c r="B19" s="15" t="str">
        <f>'Printable Budget'!$A$6</f>
        <v>Outside Support</v>
      </c>
      <c r="C19" s="25">
        <f>MROUND('Printable Budget'!AB6,500)</f>
        <v>36000</v>
      </c>
      <c r="D19" s="15"/>
      <c r="E19" s="3" t="s">
        <v>6</v>
      </c>
      <c r="F19" s="25">
        <f>MROUND(('Printable Budget'!AB$14-I18),500)</f>
        <v>31500</v>
      </c>
      <c r="I19" s="192">
        <f>IF(EOMONTH(Assumptions!$B$7,0)=EOMONTH('Budget Worksheet'!P2,0),SUM('Budget Worksheet'!P52),IF(EOMONTH(Assumptions!$B$7,0)=EOMONTH('Budget Worksheet'!Q2,0),SUM('Budget Worksheet'!P52:Q52),IF(EOMONTH(Assumptions!$B$7,0)=EOMONTH('Budget Worksheet'!R2,0),SUM('Budget Worksheet'!P52:R52),IF(EOMONTH(Assumptions!$B$7,0)=EOMONTH('Budget Worksheet'!S2,0),SUM('Budget Worksheet'!P52:S52),IF(EOMONTH(Assumptions!$B$7,0)=EOMONTH('Budget Worksheet'!T2,0),SUM('Budget Worksheet'!P52:T52),IF(EOMONTH(Assumptions!$B$7,0)=EOMONTH('Budget Worksheet'!U2,0),SUM('Budget Worksheet'!P52:U52),IF(EOMONTH(Assumptions!$B$7,0)=EOMONTH('Budget Worksheet'!V2,0),SUM('Budget Worksheet'!P52:V52),IF(EOMONTH(Assumptions!$B$7,0)=EOMONTH('Budget Worksheet'!W2,0),SUM('Budget Worksheet'!P52:W52),IF(EOMONTH(Assumptions!$B$7,0)=EOMONTH('Budget Worksheet'!X2,0),SUM('Budget Worksheet'!P52:X52),IF(EOMONTH(Assumptions!$B$7,0)=EOMONTH('Budget Worksheet'!Y2,0),SUM('Budget Worksheet'!P52:Y52),IF(EOMONTH(Assumptions!$B$7,0)=EOMONTH('Budget Worksheet'!Z2,0),SUM('Budget Worksheet'!P52:Z52),IF(EOMONTH(Assumptions!$B$7,0)=EOMONTH('Budget Worksheet'!AA2,0),SUM('Budget Worksheet'!P52:AA52),0))))))))))))</f>
        <v>0</v>
      </c>
      <c r="J19" s="192" t="s">
        <v>210</v>
      </c>
      <c r="K19" s="192"/>
    </row>
    <row r="20" spans="1:11" ht="19" x14ac:dyDescent="0.25">
      <c r="A20" s="4"/>
      <c r="B20" s="15" t="str">
        <f>'Printable Budget'!$A$7</f>
        <v>Other Income</v>
      </c>
      <c r="C20" s="25">
        <f>MROUND('Printable Budget'!AB7,500)</f>
        <v>0</v>
      </c>
      <c r="D20" s="15"/>
      <c r="E20" s="15" t="str">
        <f>CONCATENATE('Printable Budget'!$A$15,", ",'Printable Budget'!$A$16)</f>
        <v>Generosity, Marketing &amp; Outreach</v>
      </c>
      <c r="F20" s="25">
        <f>MROUND((SUM('Printable Budget'!AB$15:AB$16)-I19),500)</f>
        <v>27500</v>
      </c>
      <c r="I20" s="192">
        <f>IF(EOMONTH(Assumptions!$B$7,0)=EOMONTH('Budget Worksheet'!P2,0),SUM('Budget Worksheet'!P55),IF(EOMONTH(Assumptions!$B$7,0)=EOMONTH('Budget Worksheet'!Q2,0),SUM('Budget Worksheet'!P55:Q55),IF(EOMONTH(Assumptions!$B$7,0)=EOMONTH('Budget Worksheet'!R2,0),SUM('Budget Worksheet'!P55:R55),IF(EOMONTH(Assumptions!$B$7,0)=EOMONTH('Budget Worksheet'!S2,0),SUM('Budget Worksheet'!P55:S55),IF(EOMONTH(Assumptions!$B$7,0)=EOMONTH('Budget Worksheet'!T2,0),SUM('Budget Worksheet'!P55:T55),IF(EOMONTH(Assumptions!$B$7,0)=EOMONTH('Budget Worksheet'!U2,0),SUM('Budget Worksheet'!P55:U55),IF(EOMONTH(Assumptions!$B$7,0)=EOMONTH('Budget Worksheet'!V2,0),SUM('Budget Worksheet'!P55:V55),IF(EOMONTH(Assumptions!$B$7,0)=EOMONTH('Budget Worksheet'!W2,0),SUM('Budget Worksheet'!P55:W55),IF(EOMONTH(Assumptions!$B$7,0)=EOMONTH('Budget Worksheet'!X2,0),SUM('Budget Worksheet'!P55:X55),IF(EOMONTH(Assumptions!$B$7,0)=EOMONTH('Budget Worksheet'!Y2,0),SUM('Budget Worksheet'!P55:Y55),IF(EOMONTH(Assumptions!$B$7,0)=EOMONTH('Budget Worksheet'!Z2,0),SUM('Budget Worksheet'!P55:Z55),IF(EOMONTH(Assumptions!$B$7,0)=EOMONTH('Budget Worksheet'!AA2,0),SUM('Budget Worksheet'!P55:AA55),0))))))))))))</f>
        <v>0</v>
      </c>
      <c r="J20" s="192" t="s">
        <v>211</v>
      </c>
      <c r="K20" s="192"/>
    </row>
    <row r="21" spans="1:11" ht="19" x14ac:dyDescent="0.25">
      <c r="A21" s="4"/>
      <c r="B21" s="15" t="str">
        <f>'Printable Budget'!$A$8</f>
        <v>Local Giving</v>
      </c>
      <c r="C21" s="28">
        <f>MROUND('Printable Budget'!AB8,500)</f>
        <v>83000</v>
      </c>
      <c r="D21" s="15"/>
      <c r="E21" s="15" t="str">
        <f>CONCATENATE("Ministries &amp; ",'Printable Budget'!$A$21)</f>
        <v>Ministries &amp; Operations</v>
      </c>
      <c r="F21" s="25">
        <f>MROUND((SUM('Printable Budget'!AB$17:AB$21)-SUM(I22:I24)),500)</f>
        <v>19500</v>
      </c>
      <c r="I21" s="192">
        <f>IF(EOMONTH(Assumptions!$B$7,0)=EOMONTH('Budget Worksheet'!P2,0),SUM('Budget Worksheet'!P58),IF(EOMONTH(Assumptions!$B$7,0)=EOMONTH('Budget Worksheet'!Q2,0),SUM('Budget Worksheet'!P58:Q58),IF(EOMONTH(Assumptions!$B$7,0)=EOMONTH('Budget Worksheet'!R2,0),SUM('Budget Worksheet'!P58:R58),IF(EOMONTH(Assumptions!$B$7,0)=EOMONTH('Budget Worksheet'!S2,0),SUM('Budget Worksheet'!P58:S58),IF(EOMONTH(Assumptions!$B$7,0)=EOMONTH('Budget Worksheet'!T2,0),SUM('Budget Worksheet'!P58:T58),IF(EOMONTH(Assumptions!$B$7,0)=EOMONTH('Budget Worksheet'!U2,0),SUM('Budget Worksheet'!P58:U58),IF(EOMONTH(Assumptions!$B$7,0)=EOMONTH('Budget Worksheet'!V2,0),SUM('Budget Worksheet'!P58:V58),IF(EOMONTH(Assumptions!$B$7,0)=EOMONTH('Budget Worksheet'!W2,0),SUM('Budget Worksheet'!P58:W58),IF(EOMONTH(Assumptions!$B$7,0)=EOMONTH('Budget Worksheet'!X2,0),SUM('Budget Worksheet'!P58:X58),IF(EOMONTH(Assumptions!$B$7,0)=EOMONTH('Budget Worksheet'!Y2,0),SUM('Budget Worksheet'!P58:Y58),IF(EOMONTH(Assumptions!$B$7,0)=EOMONTH('Budget Worksheet'!Z2,0),SUM('Budget Worksheet'!P58:Z58),IF(EOMONTH(Assumptions!$B$7,0)=EOMONTH('Budget Worksheet'!AA2,0),SUM('Budget Worksheet'!P58:AA58),0))))))))))))</f>
        <v>0</v>
      </c>
      <c r="J21" s="192" t="s">
        <v>212</v>
      </c>
      <c r="K21" s="192"/>
    </row>
    <row r="22" spans="1:11" ht="19" x14ac:dyDescent="0.25">
      <c r="A22" s="4"/>
      <c r="B22" s="50" t="s">
        <v>113</v>
      </c>
      <c r="C22" s="84">
        <f>SUM(C18:C21)</f>
        <v>239000</v>
      </c>
      <c r="D22" s="83"/>
      <c r="E22" s="83" t="str">
        <f>'Printable Budget'!$A$22</f>
        <v>Staff</v>
      </c>
      <c r="F22" s="28">
        <f>MROUND('Printable Budget'!AB$22,500)</f>
        <v>160000</v>
      </c>
      <c r="I22" s="192">
        <f>IF(EOMONTH(Assumptions!$B$7,0)=EOMONTH('Budget Worksheet'!P2,0),SUM('Budget Worksheet'!P78),IF(EOMONTH(Assumptions!$B$7,0)=EOMONTH('Budget Worksheet'!Q2,0),SUM('Budget Worksheet'!P78:Q78),IF(EOMONTH(Assumptions!$B$7,0)=EOMONTH('Budget Worksheet'!R2,0),SUM('Budget Worksheet'!P78:R78),IF(EOMONTH(Assumptions!$B$7,0)=EOMONTH('Budget Worksheet'!S2,0),SUM('Budget Worksheet'!P78:S78),IF(EOMONTH(Assumptions!$B$7,0)=EOMONTH('Budget Worksheet'!T2,0),SUM('Budget Worksheet'!P78:T78),IF(EOMONTH(Assumptions!$B$7,0)=EOMONTH('Budget Worksheet'!U2,0),SUM('Budget Worksheet'!P78:U78),IF(EOMONTH(Assumptions!$B$7,0)=EOMONTH('Budget Worksheet'!V2,0),SUM('Budget Worksheet'!P78:V78),IF(EOMONTH(Assumptions!$B$7,0)=EOMONTH('Budget Worksheet'!W2,0),SUM('Budget Worksheet'!P78:W78),IF(EOMONTH(Assumptions!$B$7,0)=EOMONTH('Budget Worksheet'!X2,0),SUM('Budget Worksheet'!P78:X78),IF(EOMONTH(Assumptions!$B$7,0)=EOMONTH('Budget Worksheet'!Y2,0),SUM('Budget Worksheet'!P78:Y78),IF(EOMONTH(Assumptions!$B$7,0)=EOMONTH('Budget Worksheet'!Z2,0),SUM('Budget Worksheet'!P78:Z78),IF(EOMONTH(Assumptions!$B$7,0)=EOMONTH('Budget Worksheet'!AA2,0),SUM('Budget Worksheet'!P78:AA78),0))))))))))))</f>
        <v>0</v>
      </c>
      <c r="J22" s="192" t="s">
        <v>207</v>
      </c>
      <c r="K22" s="192"/>
    </row>
    <row r="23" spans="1:11" ht="19" x14ac:dyDescent="0.25">
      <c r="A23" s="4"/>
      <c r="C23" s="3"/>
      <c r="D23" s="83"/>
      <c r="E23" s="85" t="s">
        <v>113</v>
      </c>
      <c r="F23" s="86">
        <f>SUM(F18:F22)</f>
        <v>238500</v>
      </c>
      <c r="I23" s="192">
        <f>IF(EOMONTH(Assumptions!$B$7,0)=EOMONTH('Budget Worksheet'!P2,0),SUM('Budget Worksheet'!P96),IF(EOMONTH(Assumptions!$B$7,0)=EOMONTH('Budget Worksheet'!Q2,0),SUM('Budget Worksheet'!P96:Q96),IF(EOMONTH(Assumptions!$B$7,0)=EOMONTH('Budget Worksheet'!R2,0),SUM('Budget Worksheet'!P96:R96),IF(EOMONTH(Assumptions!$B$7,0)=EOMONTH('Budget Worksheet'!S2,0),SUM('Budget Worksheet'!P96:S96),IF(EOMONTH(Assumptions!$B$7,0)=EOMONTH('Budget Worksheet'!T2,0),SUM('Budget Worksheet'!P96:T96),IF(EOMONTH(Assumptions!$B$7,0)=EOMONTH('Budget Worksheet'!U2,0),SUM('Budget Worksheet'!P96:U96),IF(EOMONTH(Assumptions!$B$7,0)=EOMONTH('Budget Worksheet'!V2,0),SUM('Budget Worksheet'!P96:V96),IF(EOMONTH(Assumptions!$B$7,0)=EOMONTH('Budget Worksheet'!W2,0),SUM('Budget Worksheet'!P96:W96),IF(EOMONTH(Assumptions!$B$7,0)=EOMONTH('Budget Worksheet'!X2,0),SUM('Budget Worksheet'!P96:X96),IF(EOMONTH(Assumptions!$B$7,0)=EOMONTH('Budget Worksheet'!Y2,0),SUM('Budget Worksheet'!P96:Y96),IF(EOMONTH(Assumptions!$B$7,0)=EOMONTH('Budget Worksheet'!Z2,0),SUM('Budget Worksheet'!P96:Z96),IF(EOMONTH(Assumptions!$B$7,0)=EOMONTH('Budget Worksheet'!AA2,0),SUM('Budget Worksheet'!P96:AA96),0))))))))))))</f>
        <v>0</v>
      </c>
      <c r="J23" s="192" t="s">
        <v>208</v>
      </c>
      <c r="K23" s="192"/>
    </row>
    <row r="24" spans="1:11" ht="19" x14ac:dyDescent="0.25">
      <c r="A24" s="4"/>
      <c r="B24" s="15"/>
      <c r="C24" s="25"/>
      <c r="D24" s="15"/>
      <c r="E24" s="15"/>
      <c r="F24" s="25"/>
      <c r="I24" s="192">
        <f>IF(EOMONTH(Assumptions!$B$7,0)=EOMONTH('Budget Worksheet'!P2,0),SUM('Budget Worksheet'!P104),IF(EOMONTH(Assumptions!$B$7,0)=EOMONTH('Budget Worksheet'!Q2,0),SUM('Budget Worksheet'!P104:Q104),IF(EOMONTH(Assumptions!$B$7,0)=EOMONTH('Budget Worksheet'!R2,0),SUM('Budget Worksheet'!P104:R104),IF(EOMONTH(Assumptions!$B$7,0)=EOMONTH('Budget Worksheet'!S2,0),SUM('Budget Worksheet'!P104:S104),IF(EOMONTH(Assumptions!$B$7,0)=EOMONTH('Budget Worksheet'!T2,0),SUM('Budget Worksheet'!P104:T104),IF(EOMONTH(Assumptions!$B$7,0)=EOMONTH('Budget Worksheet'!U2,0),SUM('Budget Worksheet'!P104:U104),IF(EOMONTH(Assumptions!$B$7,0)=EOMONTH('Budget Worksheet'!V2,0),SUM('Budget Worksheet'!P104:V104),IF(EOMONTH(Assumptions!$B$7,0)=EOMONTH('Budget Worksheet'!W2,0),SUM('Budget Worksheet'!P104:W104),IF(EOMONTH(Assumptions!$B$7,0)=EOMONTH('Budget Worksheet'!X2,0),SUM('Budget Worksheet'!P104:X104),IF(EOMONTH(Assumptions!$B$7,0)=EOMONTH('Budget Worksheet'!Y2,0),SUM('Budget Worksheet'!P104:Y104),IF(EOMONTH(Assumptions!$B$7,0)=EOMONTH('Budget Worksheet'!Z2,0),SUM('Budget Worksheet'!P104:Z104),IF(EOMONTH(Assumptions!$B$7,0)=EOMONTH('Budget Worksheet'!AA2,0),SUM('Budget Worksheet'!P104:AA104),0))))))))))))</f>
        <v>0</v>
      </c>
      <c r="J24" s="192" t="s">
        <v>213</v>
      </c>
      <c r="K24" s="192"/>
    </row>
    <row r="25" spans="1:11" ht="20" thickBot="1" x14ac:dyDescent="0.3">
      <c r="A25" s="4"/>
      <c r="B25" s="71">
        <f>YEAR('Budget Worksheet'!$B$1)+2</f>
        <v>2023</v>
      </c>
      <c r="C25" s="72"/>
      <c r="D25" s="15"/>
      <c r="E25" s="73">
        <f>YEAR('Budget Worksheet'!$B$1)+2</f>
        <v>2023</v>
      </c>
      <c r="F25" s="73"/>
      <c r="I25" s="192">
        <f>IF(EOMONTH(Assumptions!$B$7,0)=EOMONTH('Budget Worksheet'!P2,0),SUM('Budget Worksheet'!P110),IF(EOMONTH(Assumptions!$B$7,0)=EOMONTH('Budget Worksheet'!Q2,0),SUM('Budget Worksheet'!P110:Q110),IF(EOMONTH(Assumptions!$B$7,0)=EOMONTH('Budget Worksheet'!R2,0),SUM('Budget Worksheet'!P110:R110),IF(EOMONTH(Assumptions!$B$7,0)=EOMONTH('Budget Worksheet'!S2,0),SUM('Budget Worksheet'!P110:S110),IF(EOMONTH(Assumptions!$B$7,0)=EOMONTH('Budget Worksheet'!T2,0),SUM('Budget Worksheet'!P110:T110),IF(EOMONTH(Assumptions!$B$7,0)=EOMONTH('Budget Worksheet'!U2,0),SUM('Budget Worksheet'!P110:U110),IF(EOMONTH(Assumptions!$B$7,0)=EOMONTH('Budget Worksheet'!V2,0),SUM('Budget Worksheet'!P110:V110),IF(EOMONTH(Assumptions!$B$7,0)=EOMONTH('Budget Worksheet'!W2,0),SUM('Budget Worksheet'!P110:W110),IF(EOMONTH(Assumptions!$B$7,0)=EOMONTH('Budget Worksheet'!X2,0),SUM('Budget Worksheet'!P110:X110),IF(EOMONTH(Assumptions!$B$7,0)=EOMONTH('Budget Worksheet'!Y2,0),SUM('Budget Worksheet'!P110:Y110),IF(EOMONTH(Assumptions!$B$7,0)=EOMONTH('Budget Worksheet'!Z2,0),SUM('Budget Worksheet'!P110:Z110),IF(EOMONTH(Assumptions!$B$7,0)=EOMONTH('Budget Worksheet'!AA2,0),SUM('Budget Worksheet'!P110:AA110),0))))))))))))</f>
        <v>0</v>
      </c>
      <c r="J25" s="192" t="s">
        <v>214</v>
      </c>
      <c r="K25" s="192"/>
    </row>
    <row r="26" spans="1:11" ht="20" thickTop="1" x14ac:dyDescent="0.25">
      <c r="A26" s="4"/>
      <c r="B26" s="15" t="str">
        <f>'Printable Budget'!$A$5</f>
        <v>Partner Churches &amp; Orgs</v>
      </c>
      <c r="C26" s="25">
        <f>MROUND('Printable Budget'!AP5,500)</f>
        <v>54000</v>
      </c>
      <c r="D26" s="15"/>
      <c r="E26" s="15" t="str">
        <f>'Printable Budget'!$A$14</f>
        <v>Facilities</v>
      </c>
      <c r="F26" s="25">
        <f>MROUND('Printable Budget'!AP$14,500)</f>
        <v>31500</v>
      </c>
      <c r="I26" s="192">
        <f>IF(EOMONTH(Assumptions!$B$7,0)=EOMONTH('Budget Worksheet'!P2,0),SUM('Budget Worksheet'!P120),IF(EOMONTH(Assumptions!$B$7,0)=EOMONTH('Budget Worksheet'!Q2,0),SUM('Budget Worksheet'!P120:Q120),IF(EOMONTH(Assumptions!$B$7,0)=EOMONTH('Budget Worksheet'!R2,0),SUM('Budget Worksheet'!P120:R120),IF(EOMONTH(Assumptions!$B$7,0)=EOMONTH('Budget Worksheet'!S2,0),SUM('Budget Worksheet'!P120:S120),IF(EOMONTH(Assumptions!$B$7,0)=EOMONTH('Budget Worksheet'!T2,0),SUM('Budget Worksheet'!P120:T120),IF(EOMONTH(Assumptions!$B$7,0)=EOMONTH('Budget Worksheet'!U2,0),SUM('Budget Worksheet'!P120:U120),IF(EOMONTH(Assumptions!$B$7,0)=EOMONTH('Budget Worksheet'!V2,0),SUM('Budget Worksheet'!P120:V120),IF(EOMONTH(Assumptions!$B$7,0)=EOMONTH('Budget Worksheet'!W2,0),SUM('Budget Worksheet'!P120:W120),IF(EOMONTH(Assumptions!$B$7,0)=EOMONTH('Budget Worksheet'!X2,0),SUM('Budget Worksheet'!P120:X120),IF(EOMONTH(Assumptions!$B$7,0)=EOMONTH('Budget Worksheet'!Y2,0),SUM('Budget Worksheet'!P120:Y120),IF(EOMONTH(Assumptions!$B$7,0)=EOMONTH('Budget Worksheet'!Z2,0),SUM('Budget Worksheet'!P120:Z120),IF(EOMONTH(Assumptions!$B$7,0)=EOMONTH('Budget Worksheet'!AA2,0),SUM('Budget Worksheet'!P120:AA120),0))))))))))))</f>
        <v>0</v>
      </c>
      <c r="J26" s="192" t="s">
        <v>215</v>
      </c>
      <c r="K26" s="192"/>
    </row>
    <row r="27" spans="1:11" ht="19" x14ac:dyDescent="0.25">
      <c r="A27" s="4"/>
      <c r="B27" s="15" t="str">
        <f>'Printable Budget'!$A$6</f>
        <v>Outside Support</v>
      </c>
      <c r="C27" s="25">
        <f>MROUND('Printable Budget'!AP6,500)</f>
        <v>36000</v>
      </c>
      <c r="D27" s="15"/>
      <c r="E27" s="15" t="str">
        <f>CONCATENATE('Printable Budget'!$A$15,", ",'Printable Budget'!$A$16)</f>
        <v>Generosity, Marketing &amp; Outreach</v>
      </c>
      <c r="F27" s="25">
        <f>MROUND(SUM('Printable Budget'!AP$15:AP$16),500)</f>
        <v>16500</v>
      </c>
    </row>
    <row r="28" spans="1:11" ht="19" x14ac:dyDescent="0.25">
      <c r="A28" s="4"/>
      <c r="B28" s="15" t="str">
        <f>'Printable Budget'!$A$7</f>
        <v>Other Income</v>
      </c>
      <c r="C28" s="25">
        <f>MROUND('Printable Budget'!AP7,500)</f>
        <v>0</v>
      </c>
      <c r="D28" s="15"/>
      <c r="E28" s="15" t="str">
        <f>CONCATENATE("Ministries &amp; ",'Printable Budget'!$A$21)</f>
        <v>Ministries &amp; Operations</v>
      </c>
      <c r="F28" s="25">
        <f>MROUND(SUM('Printable Budget'!AP$17:AP$21),500)</f>
        <v>21000</v>
      </c>
    </row>
    <row r="29" spans="1:11" ht="19" x14ac:dyDescent="0.25">
      <c r="A29" s="4"/>
      <c r="B29" s="15" t="str">
        <f>'Printable Budget'!$A$8</f>
        <v>Local Giving</v>
      </c>
      <c r="C29" s="28">
        <f>MROUND('Printable Budget'!AP8,500)</f>
        <v>166500</v>
      </c>
      <c r="D29" s="83"/>
      <c r="E29" s="83" t="str">
        <f>'Printable Budget'!$A$22</f>
        <v>Staff</v>
      </c>
      <c r="F29" s="28">
        <f>MROUND('Printable Budget'!AP$22,500)</f>
        <v>180500</v>
      </c>
    </row>
    <row r="30" spans="1:11" ht="19" x14ac:dyDescent="0.25">
      <c r="A30" s="4"/>
      <c r="B30" s="50" t="s">
        <v>113</v>
      </c>
      <c r="C30" s="84">
        <f>SUM(C26:C29)</f>
        <v>256500</v>
      </c>
      <c r="D30" s="83"/>
      <c r="E30" s="85" t="s">
        <v>113</v>
      </c>
      <c r="F30" s="86">
        <f>SUM(F26:F29)</f>
        <v>249500</v>
      </c>
    </row>
    <row r="31" spans="1:11" ht="19" x14ac:dyDescent="0.25">
      <c r="A31" s="4"/>
      <c r="B31" s="15"/>
      <c r="C31" s="25"/>
      <c r="D31" s="15"/>
      <c r="E31" s="15"/>
      <c r="F31" s="25"/>
    </row>
    <row r="32" spans="1:11" ht="20" thickBot="1" x14ac:dyDescent="0.3">
      <c r="A32" s="4"/>
      <c r="B32" s="71">
        <f>YEAR('Budget Worksheet'!$B$1)+3</f>
        <v>2024</v>
      </c>
      <c r="C32" s="72"/>
      <c r="D32" s="15"/>
      <c r="E32" s="73">
        <f>YEAR('Budget Worksheet'!$B$1)+3</f>
        <v>2024</v>
      </c>
      <c r="F32" s="73"/>
    </row>
    <row r="33" spans="1:6" ht="20" thickTop="1" x14ac:dyDescent="0.25">
      <c r="A33" s="4"/>
      <c r="B33" s="15" t="str">
        <f>'Printable Budget'!$A$5</f>
        <v>Partner Churches &amp; Orgs</v>
      </c>
      <c r="C33" s="25">
        <f>MROUND('Printable Budget'!BD5,500)</f>
        <v>0</v>
      </c>
      <c r="D33" s="15"/>
      <c r="E33" s="15" t="str">
        <f>'Printable Budget'!$A$14</f>
        <v>Facilities</v>
      </c>
      <c r="F33" s="25">
        <f>MROUND('Printable Budget'!BD$14,500)</f>
        <v>31500</v>
      </c>
    </row>
    <row r="34" spans="1:6" ht="19" x14ac:dyDescent="0.25">
      <c r="A34" s="4"/>
      <c r="B34" s="15" t="str">
        <f>'Printable Budget'!$A$6</f>
        <v>Outside Support</v>
      </c>
      <c r="C34" s="25">
        <f>MROUND('Printable Budget'!BD6,500)</f>
        <v>36000</v>
      </c>
      <c r="D34" s="15"/>
      <c r="E34" s="15" t="str">
        <f>CONCATENATE('Printable Budget'!$A$15,", ",'Printable Budget'!$A$16)</f>
        <v>Generosity, Marketing &amp; Outreach</v>
      </c>
      <c r="F34" s="25">
        <f>MROUND(SUM('Printable Budget'!BD$15:BD$16),500)</f>
        <v>25000</v>
      </c>
    </row>
    <row r="35" spans="1:6" ht="19" x14ac:dyDescent="0.25">
      <c r="A35" s="4"/>
      <c r="B35" s="15" t="str">
        <f>'Printable Budget'!$A$7</f>
        <v>Other Income</v>
      </c>
      <c r="C35" s="25">
        <f>MROUND('Printable Budget'!BD7,500)</f>
        <v>0</v>
      </c>
      <c r="D35" s="15"/>
      <c r="E35" s="15" t="str">
        <f>CONCATENATE("Ministries &amp; ",'Printable Budget'!$A$21)</f>
        <v>Ministries &amp; Operations</v>
      </c>
      <c r="F35" s="25">
        <f>MROUND(SUM('Printable Budget'!BD$17:BD$21),500)</f>
        <v>22000</v>
      </c>
    </row>
    <row r="36" spans="1:6" ht="19" x14ac:dyDescent="0.25">
      <c r="A36" s="4"/>
      <c r="B36" s="15" t="str">
        <f>'Printable Budget'!$A$8</f>
        <v>Local Giving</v>
      </c>
      <c r="C36" s="28">
        <f>MROUND('Printable Budget'!BD8,500)</f>
        <v>249500</v>
      </c>
      <c r="D36" s="83"/>
      <c r="E36" s="83" t="str">
        <f>'Printable Budget'!$A$22</f>
        <v>Staff</v>
      </c>
      <c r="F36" s="28">
        <f>MROUND('Printable Budget'!BD$22,500)</f>
        <v>180500</v>
      </c>
    </row>
    <row r="37" spans="1:6" ht="19" x14ac:dyDescent="0.25">
      <c r="A37" s="4"/>
      <c r="B37" s="50" t="s">
        <v>113</v>
      </c>
      <c r="C37" s="84">
        <f>SUM(C33:C36)</f>
        <v>285500</v>
      </c>
      <c r="D37" s="83"/>
      <c r="E37" s="85" t="s">
        <v>113</v>
      </c>
      <c r="F37" s="86">
        <f>SUM(F33:F36)</f>
        <v>259000</v>
      </c>
    </row>
    <row r="38" spans="1:6" ht="19" x14ac:dyDescent="0.25">
      <c r="A38" s="4"/>
      <c r="B38" s="15"/>
      <c r="C38" s="25"/>
      <c r="D38" s="15"/>
      <c r="E38" s="15"/>
      <c r="F38" s="25"/>
    </row>
    <row r="39" spans="1:6" ht="20" thickBot="1" x14ac:dyDescent="0.3">
      <c r="A39" s="4"/>
      <c r="B39" s="71" t="s">
        <v>110</v>
      </c>
      <c r="C39" s="72"/>
      <c r="D39" s="15"/>
      <c r="E39" s="73" t="s">
        <v>110</v>
      </c>
      <c r="F39" s="73"/>
    </row>
    <row r="40" spans="1:6" ht="20" thickTop="1" x14ac:dyDescent="0.25">
      <c r="A40" s="4"/>
      <c r="B40" s="81" t="str">
        <f>'Printable Budget'!$A$5</f>
        <v>Partner Churches &amp; Orgs</v>
      </c>
      <c r="C40" s="87">
        <f>SUM(C11,C18,C26,C33)</f>
        <v>320000</v>
      </c>
      <c r="D40" s="15"/>
      <c r="E40" s="82" t="str">
        <f>E11</f>
        <v>Startup Expenses (non-recurring)</v>
      </c>
      <c r="F40" s="80">
        <f>SUM(F11,F18)</f>
        <v>12500</v>
      </c>
    </row>
    <row r="41" spans="1:6" ht="19" x14ac:dyDescent="0.25">
      <c r="A41" s="4"/>
      <c r="B41" s="81" t="str">
        <f>'Printable Budget'!$A$6</f>
        <v>Outside Support</v>
      </c>
      <c r="C41" s="87">
        <f>SUM(C12,C19,C27,C34)</f>
        <v>123000</v>
      </c>
      <c r="D41" s="15"/>
      <c r="E41" s="82" t="str">
        <f>'Printable Budget'!$A$14</f>
        <v>Facilities</v>
      </c>
      <c r="F41" s="1">
        <f>SUM(F19,F26,F33)</f>
        <v>94500</v>
      </c>
    </row>
    <row r="42" spans="1:6" ht="19" x14ac:dyDescent="0.25">
      <c r="A42" s="4"/>
      <c r="B42" s="81" t="str">
        <f>'Printable Budget'!$A$7</f>
        <v>Other Income</v>
      </c>
      <c r="C42" s="87">
        <f>SUM(C13,C20,C28,C35)</f>
        <v>0</v>
      </c>
      <c r="D42" s="15"/>
      <c r="E42" s="82" t="str">
        <f>CONCATENATE('Printable Budget'!$A$15,", ",'Printable Budget'!$A$16)</f>
        <v>Generosity, Marketing &amp; Outreach</v>
      </c>
      <c r="F42" s="80">
        <f>SUM(F12,F20,F27,F34)</f>
        <v>79500</v>
      </c>
    </row>
    <row r="43" spans="1:6" ht="19" x14ac:dyDescent="0.25">
      <c r="A43" s="4"/>
      <c r="B43" s="81" t="str">
        <f>'Printable Budget'!$A$8</f>
        <v>Local Giving</v>
      </c>
      <c r="C43" s="88">
        <f>SUM(C14,C21,C29,C36)</f>
        <v>520000</v>
      </c>
      <c r="D43" s="15"/>
      <c r="E43" s="82" t="str">
        <f>CONCATENATE("Ministries &amp; ",'Printable Budget'!$A$21)</f>
        <v>Ministries &amp; Operations</v>
      </c>
      <c r="F43" s="80">
        <f>SUM(F13,F21,F28,F35)</f>
        <v>77500</v>
      </c>
    </row>
    <row r="44" spans="1:6" ht="19" x14ac:dyDescent="0.25">
      <c r="A44" s="4"/>
      <c r="B44" s="81"/>
      <c r="C44" s="88"/>
      <c r="D44" s="15"/>
      <c r="E44" s="82" t="str">
        <f>'Printable Budget'!$A$22</f>
        <v>Staff</v>
      </c>
      <c r="F44" s="89">
        <f>SUM(F14,F22,F29,F36)</f>
        <v>597000</v>
      </c>
    </row>
    <row r="45" spans="1:6" ht="19" x14ac:dyDescent="0.25">
      <c r="A45" s="4"/>
      <c r="B45" s="15"/>
      <c r="C45" s="25"/>
      <c r="D45" s="15"/>
      <c r="E45" s="15"/>
      <c r="F45" s="25"/>
    </row>
    <row r="46" spans="1:6" s="77" customFormat="1" ht="24" x14ac:dyDescent="0.3">
      <c r="A46" s="75"/>
      <c r="B46" s="70" t="s">
        <v>114</v>
      </c>
      <c r="C46" s="69">
        <f>SUM(C40:C43)</f>
        <v>963000</v>
      </c>
      <c r="D46" s="76"/>
      <c r="E46" s="78" t="s">
        <v>114</v>
      </c>
      <c r="F46" s="79">
        <f>SUM(F40:F44)</f>
        <v>861000</v>
      </c>
    </row>
  </sheetData>
  <sheetProtection sheet="1" objects="1" scenarios="1"/>
  <mergeCells count="5">
    <mergeCell ref="F5:F6"/>
    <mergeCell ref="B2:B3"/>
    <mergeCell ref="B5:B6"/>
    <mergeCell ref="C5:C6"/>
    <mergeCell ref="E5:E6"/>
  </mergeCells>
  <phoneticPr fontId="4" type="noConversion"/>
  <conditionalFormatting sqref="F11:F15">
    <cfRule type="dataBar" priority="21">
      <dataBar>
        <cfvo type="min"/>
        <cfvo type="max"/>
        <color theme="4" tint="0.79998168889431442"/>
      </dataBar>
      <extLst>
        <ext xmlns:x14="http://schemas.microsoft.com/office/spreadsheetml/2009/9/main" uri="{B025F937-C7B1-47D3-B67F-A62EFF666E3E}">
          <x14:id>{08AD9287-B946-6744-91EC-7B55A0FB9A1A}</x14:id>
        </ext>
      </extLst>
    </cfRule>
  </conditionalFormatting>
  <conditionalFormatting sqref="F18:F23">
    <cfRule type="dataBar" priority="8">
      <dataBar>
        <cfvo type="min"/>
        <cfvo type="max"/>
        <color theme="4" tint="0.79998168889431442"/>
      </dataBar>
      <extLst>
        <ext xmlns:x14="http://schemas.microsoft.com/office/spreadsheetml/2009/9/main" uri="{B025F937-C7B1-47D3-B67F-A62EFF666E3E}">
          <x14:id>{B64D67D8-953C-1443-94F3-D3B04FE7B430}</x14:id>
        </ext>
      </extLst>
    </cfRule>
  </conditionalFormatting>
  <conditionalFormatting sqref="F26:F30">
    <cfRule type="dataBar" priority="7">
      <dataBar>
        <cfvo type="min"/>
        <cfvo type="max"/>
        <color theme="4" tint="0.79998168889431442"/>
      </dataBar>
      <extLst>
        <ext xmlns:x14="http://schemas.microsoft.com/office/spreadsheetml/2009/9/main" uri="{B025F937-C7B1-47D3-B67F-A62EFF666E3E}">
          <x14:id>{66CA2BB7-7343-1444-98AF-C8C800B7C156}</x14:id>
        </ext>
      </extLst>
    </cfRule>
  </conditionalFormatting>
  <conditionalFormatting sqref="F33:F37">
    <cfRule type="dataBar" priority="6">
      <dataBar>
        <cfvo type="min"/>
        <cfvo type="max"/>
        <color theme="4" tint="0.79998168889431442"/>
      </dataBar>
      <extLst>
        <ext xmlns:x14="http://schemas.microsoft.com/office/spreadsheetml/2009/9/main" uri="{B025F937-C7B1-47D3-B67F-A62EFF666E3E}">
          <x14:id>{F381E88A-3252-DB44-AFF0-84EC4791424E}</x14:id>
        </ext>
      </extLst>
    </cfRule>
  </conditionalFormatting>
  <conditionalFormatting sqref="C11:C15">
    <cfRule type="dataBar" priority="5">
      <dataBar>
        <cfvo type="min"/>
        <cfvo type="max"/>
        <color theme="6" tint="0.79998168889431442"/>
      </dataBar>
      <extLst>
        <ext xmlns:x14="http://schemas.microsoft.com/office/spreadsheetml/2009/9/main" uri="{B025F937-C7B1-47D3-B67F-A62EFF666E3E}">
          <x14:id>{48F1FCC6-2E2F-D74D-A29F-6773829419C2}</x14:id>
        </ext>
      </extLst>
    </cfRule>
  </conditionalFormatting>
  <conditionalFormatting sqref="C26:C30">
    <cfRule type="dataBar" priority="3">
      <dataBar>
        <cfvo type="min"/>
        <cfvo type="max"/>
        <color theme="6" tint="0.79998168889431442"/>
      </dataBar>
      <extLst>
        <ext xmlns:x14="http://schemas.microsoft.com/office/spreadsheetml/2009/9/main" uri="{B025F937-C7B1-47D3-B67F-A62EFF666E3E}">
          <x14:id>{58E82B1E-0E5E-5144-A95A-BB30306DE2E9}</x14:id>
        </ext>
      </extLst>
    </cfRule>
  </conditionalFormatting>
  <conditionalFormatting sqref="C33:C37">
    <cfRule type="dataBar" priority="2">
      <dataBar>
        <cfvo type="min"/>
        <cfvo type="max"/>
        <color theme="6" tint="0.79998168889431442"/>
      </dataBar>
      <extLst>
        <ext xmlns:x14="http://schemas.microsoft.com/office/spreadsheetml/2009/9/main" uri="{B025F937-C7B1-47D3-B67F-A62EFF666E3E}">
          <x14:id>{3BFEC7C1-5947-9040-B527-65011269ABEB}</x14:id>
        </ext>
      </extLst>
    </cfRule>
  </conditionalFormatting>
  <conditionalFormatting sqref="C18:C22">
    <cfRule type="dataBar" priority="22">
      <dataBar>
        <cfvo type="min"/>
        <cfvo type="max"/>
        <color theme="6" tint="0.79998168889431442"/>
      </dataBar>
      <extLst>
        <ext xmlns:x14="http://schemas.microsoft.com/office/spreadsheetml/2009/9/main" uri="{B025F937-C7B1-47D3-B67F-A62EFF666E3E}">
          <x14:id>{A888C41D-5683-BC4B-9EC2-448DACD84738}</x14:id>
        </ext>
      </extLst>
    </cfRule>
  </conditionalFormatting>
  <printOptions horizontalCentered="1"/>
  <pageMargins left="0.5" right="0.5" top="0.75" bottom="0.75" header="0.3" footer="0.3"/>
  <pageSetup scale="65" fitToHeight="0" orientation="portrait" horizontalDpi="0" verticalDpi="0"/>
  <headerFooter>
    <oddFooter>&amp;L&amp;"Calibri Italic,Italic"&amp;8&amp;K000000Church Plant Budget Worksheet Template (June 2020)
another planting resource from &amp;KCC3F0Dwww.church-planting.net&amp;R&amp;"Calibri,Regular"&amp;8&amp;K000000printed on &amp;D</oddFooter>
  </headerFooter>
  <extLst>
    <ext xmlns:x14="http://schemas.microsoft.com/office/spreadsheetml/2009/9/main" uri="{78C0D931-6437-407d-A8EE-F0AAD7539E65}">
      <x14:conditionalFormattings>
        <x14:conditionalFormatting xmlns:xm="http://schemas.microsoft.com/office/excel/2006/main">
          <x14:cfRule type="dataBar" id="{08AD9287-B946-6744-91EC-7B55A0FB9A1A}">
            <x14:dataBar minLength="0" maxLength="100" gradient="0" axisPosition="none">
              <x14:cfvo type="autoMin"/>
              <x14:cfvo type="autoMax"/>
              <x14:negativeFillColor rgb="FFFF0000"/>
            </x14:dataBar>
          </x14:cfRule>
          <xm:sqref>F11:F15</xm:sqref>
        </x14:conditionalFormatting>
        <x14:conditionalFormatting xmlns:xm="http://schemas.microsoft.com/office/excel/2006/main">
          <x14:cfRule type="dataBar" id="{B64D67D8-953C-1443-94F3-D3B04FE7B430}">
            <x14:dataBar minLength="0" maxLength="100" gradient="0" axisPosition="none">
              <x14:cfvo type="autoMin"/>
              <x14:cfvo type="autoMax"/>
              <x14:negativeFillColor rgb="FFFF0000"/>
            </x14:dataBar>
          </x14:cfRule>
          <xm:sqref>F18:F23</xm:sqref>
        </x14:conditionalFormatting>
        <x14:conditionalFormatting xmlns:xm="http://schemas.microsoft.com/office/excel/2006/main">
          <x14:cfRule type="dataBar" id="{66CA2BB7-7343-1444-98AF-C8C800B7C156}">
            <x14:dataBar minLength="0" maxLength="100" gradient="0" axisPosition="none">
              <x14:cfvo type="autoMin"/>
              <x14:cfvo type="autoMax"/>
              <x14:negativeFillColor rgb="FFFF0000"/>
            </x14:dataBar>
          </x14:cfRule>
          <xm:sqref>F26:F30</xm:sqref>
        </x14:conditionalFormatting>
        <x14:conditionalFormatting xmlns:xm="http://schemas.microsoft.com/office/excel/2006/main">
          <x14:cfRule type="dataBar" id="{F381E88A-3252-DB44-AFF0-84EC4791424E}">
            <x14:dataBar minLength="0" maxLength="100" gradient="0" axisPosition="none">
              <x14:cfvo type="autoMin"/>
              <x14:cfvo type="autoMax"/>
              <x14:negativeFillColor rgb="FFFF0000"/>
            </x14:dataBar>
          </x14:cfRule>
          <xm:sqref>F33:F37</xm:sqref>
        </x14:conditionalFormatting>
        <x14:conditionalFormatting xmlns:xm="http://schemas.microsoft.com/office/excel/2006/main">
          <x14:cfRule type="dataBar" id="{48F1FCC6-2E2F-D74D-A29F-6773829419C2}">
            <x14:dataBar minLength="0" maxLength="100" gradient="0" axisPosition="none">
              <x14:cfvo type="autoMin"/>
              <x14:cfvo type="autoMax"/>
              <x14:negativeFillColor rgb="FFFF0000"/>
            </x14:dataBar>
          </x14:cfRule>
          <xm:sqref>C11:C15</xm:sqref>
        </x14:conditionalFormatting>
        <x14:conditionalFormatting xmlns:xm="http://schemas.microsoft.com/office/excel/2006/main">
          <x14:cfRule type="dataBar" id="{58E82B1E-0E5E-5144-A95A-BB30306DE2E9}">
            <x14:dataBar minLength="0" maxLength="100" gradient="0" axisPosition="none">
              <x14:cfvo type="autoMin"/>
              <x14:cfvo type="autoMax"/>
              <x14:negativeFillColor rgb="FFFF0000"/>
            </x14:dataBar>
          </x14:cfRule>
          <xm:sqref>C26:C30</xm:sqref>
        </x14:conditionalFormatting>
        <x14:conditionalFormatting xmlns:xm="http://schemas.microsoft.com/office/excel/2006/main">
          <x14:cfRule type="dataBar" id="{3BFEC7C1-5947-9040-B527-65011269ABEB}">
            <x14:dataBar minLength="0" maxLength="100" gradient="0" axisPosition="none">
              <x14:cfvo type="autoMin"/>
              <x14:cfvo type="autoMax"/>
              <x14:negativeFillColor rgb="FFFF0000"/>
            </x14:dataBar>
          </x14:cfRule>
          <xm:sqref>C33:C37</xm:sqref>
        </x14:conditionalFormatting>
        <x14:conditionalFormatting xmlns:xm="http://schemas.microsoft.com/office/excel/2006/main">
          <x14:cfRule type="dataBar" id="{A888C41D-5683-BC4B-9EC2-448DACD84738}">
            <x14:dataBar minLength="0" maxLength="100" gradient="0" axisPosition="none">
              <x14:cfvo type="autoMin"/>
              <x14:cfvo type="autoMax"/>
              <x14:negativeFillColor rgb="FFFF0000"/>
            </x14:dataBar>
          </x14:cfRule>
          <xm:sqref>C18:C22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51"/>
  <sheetViews>
    <sheetView topLeftCell="A13" zoomScale="120" zoomScaleNormal="120" workbookViewId="0">
      <selection activeCell="D45" sqref="D45"/>
    </sheetView>
  </sheetViews>
  <sheetFormatPr baseColWidth="10" defaultColWidth="8.83203125" defaultRowHeight="13" x14ac:dyDescent="0.15"/>
  <cols>
    <col min="1" max="1" width="8.83203125" style="175"/>
    <col min="2" max="2" width="3.1640625" style="177" bestFit="1" customWidth="1"/>
    <col min="3" max="3" width="46.1640625" style="178" customWidth="1"/>
    <col min="4" max="4" width="11.6640625" style="175" customWidth="1"/>
    <col min="5" max="5" width="12.1640625" style="175" customWidth="1"/>
    <col min="6" max="6" width="12.83203125" style="175" customWidth="1"/>
    <col min="7" max="7" width="12.33203125" style="175" customWidth="1"/>
    <col min="8" max="8" width="14.33203125" style="175" customWidth="1"/>
    <col min="9" max="10" width="8.83203125" style="175"/>
    <col min="11" max="11" width="16.5" style="175" customWidth="1"/>
    <col min="12" max="12" width="11.5" style="175" bestFit="1" customWidth="1"/>
    <col min="13" max="13" width="12.5" style="175" bestFit="1" customWidth="1"/>
    <col min="14" max="14" width="11.5" style="175" customWidth="1"/>
    <col min="15" max="15" width="12.5" style="175" bestFit="1" customWidth="1"/>
    <col min="16" max="17" width="16.5" style="175" customWidth="1"/>
    <col min="18" max="16384" width="8.83203125" style="175"/>
  </cols>
  <sheetData>
    <row r="1" spans="1:8" ht="14" thickBot="1" x14ac:dyDescent="0.2">
      <c r="A1" s="161" t="s">
        <v>171</v>
      </c>
      <c r="B1" s="162"/>
      <c r="C1" s="162"/>
      <c r="D1" s="162"/>
      <c r="E1" s="162"/>
      <c r="F1" s="162"/>
      <c r="G1" s="162"/>
    </row>
    <row r="2" spans="1:8" ht="14" x14ac:dyDescent="0.15">
      <c r="A2" s="201" t="s">
        <v>173</v>
      </c>
      <c r="B2" s="176"/>
      <c r="C2" s="164" t="s">
        <v>174</v>
      </c>
      <c r="D2" s="170">
        <f>IF(YEAR(Assumptions!$B$5)=2019,43466,(IF(YEAR(Assumptions!$B$5)=2020,43831,(IF(YEAR(Assumptions!$B$5)=2021,44197,(IF(YEAR(Assumptions!$B$5)=2022,44562,(IF(YEAR(Assumptions!$B$5)=2023,44927,"time to update forumla")))))))))</f>
        <v>44197</v>
      </c>
      <c r="E2" s="170">
        <f>EDATE($D$2,12)</f>
        <v>44562</v>
      </c>
      <c r="F2" s="170">
        <f>EDATE($D$2,24)</f>
        <v>44927</v>
      </c>
      <c r="G2" s="170">
        <f>EDATE($D$2,36)</f>
        <v>45292</v>
      </c>
      <c r="H2" s="165" t="s">
        <v>175</v>
      </c>
    </row>
    <row r="3" spans="1:8" ht="28" x14ac:dyDescent="0.15">
      <c r="A3" s="201"/>
      <c r="B3" s="177">
        <v>1</v>
      </c>
      <c r="C3" s="178" t="s">
        <v>176</v>
      </c>
      <c r="D3" s="185">
        <f>ROUND((SUM('Printable Budget'!N5,'Printable Budget'!N6,'Printable Budget'!N8)),-3)</f>
        <v>182000</v>
      </c>
      <c r="E3" s="185">
        <f>ROUND((SUM('Printable Budget'!AB5,'Printable Budget'!AB6,'Printable Budget'!AB8)),-3)</f>
        <v>239000</v>
      </c>
      <c r="F3" s="185">
        <f>ROUND((SUM('Printable Budget'!AP5,'Printable Budget'!AP6,'Printable Budget'!AP8)),-3)</f>
        <v>256000</v>
      </c>
      <c r="G3" s="185">
        <f>ROUND((SUM('Printable Budget'!BD5,'Printable Budget'!BD6,'Printable Budget'!BD8)),-3)</f>
        <v>286000</v>
      </c>
      <c r="H3" s="185">
        <f>SUM(D3:G3)</f>
        <v>963000</v>
      </c>
    </row>
    <row r="4" spans="1:8" ht="14" x14ac:dyDescent="0.15">
      <c r="A4" s="201"/>
      <c r="B4" s="177">
        <v>2</v>
      </c>
      <c r="C4" s="178" t="s">
        <v>177</v>
      </c>
      <c r="D4" s="185"/>
      <c r="E4" s="185"/>
      <c r="F4" s="185"/>
      <c r="G4" s="185"/>
      <c r="H4" s="185">
        <f t="shared" ref="H4:H15" si="0">SUM(D4:G4)</f>
        <v>0</v>
      </c>
    </row>
    <row r="5" spans="1:8" ht="14" x14ac:dyDescent="0.15">
      <c r="A5" s="201"/>
      <c r="B5" s="177">
        <v>3</v>
      </c>
      <c r="C5" s="178" t="s">
        <v>178</v>
      </c>
      <c r="D5" s="185"/>
      <c r="E5" s="185"/>
      <c r="F5" s="185"/>
      <c r="G5" s="185"/>
      <c r="H5" s="185">
        <f t="shared" si="0"/>
        <v>0</v>
      </c>
    </row>
    <row r="6" spans="1:8" ht="14" x14ac:dyDescent="0.15">
      <c r="A6" s="201"/>
      <c r="B6" s="177">
        <v>4</v>
      </c>
      <c r="C6" s="178" t="s">
        <v>179</v>
      </c>
      <c r="D6" s="185"/>
      <c r="E6" s="185"/>
      <c r="F6" s="185"/>
      <c r="G6" s="185"/>
      <c r="H6" s="185">
        <f t="shared" si="0"/>
        <v>0</v>
      </c>
    </row>
    <row r="7" spans="1:8" ht="12.75" customHeight="1" x14ac:dyDescent="0.15">
      <c r="A7" s="201"/>
      <c r="B7" s="177">
        <v>5</v>
      </c>
      <c r="C7" s="178" t="s">
        <v>180</v>
      </c>
      <c r="D7" s="185"/>
      <c r="E7" s="185"/>
      <c r="F7" s="185"/>
      <c r="G7" s="185"/>
      <c r="H7" s="185">
        <f t="shared" si="0"/>
        <v>0</v>
      </c>
    </row>
    <row r="8" spans="1:8" ht="56" x14ac:dyDescent="0.15">
      <c r="A8" s="201"/>
      <c r="B8" s="177">
        <v>6</v>
      </c>
      <c r="C8" s="178" t="s">
        <v>182</v>
      </c>
      <c r="D8" s="185"/>
      <c r="E8" s="185"/>
      <c r="F8" s="185"/>
      <c r="G8" s="185"/>
      <c r="H8" s="185">
        <f t="shared" si="0"/>
        <v>0</v>
      </c>
    </row>
    <row r="9" spans="1:8" ht="28" x14ac:dyDescent="0.15">
      <c r="A9" s="201"/>
      <c r="B9" s="177">
        <v>7</v>
      </c>
      <c r="C9" s="179" t="s">
        <v>183</v>
      </c>
      <c r="D9" s="186"/>
      <c r="E9" s="186"/>
      <c r="F9" s="186"/>
      <c r="G9" s="186"/>
      <c r="H9" s="186">
        <f t="shared" si="0"/>
        <v>0</v>
      </c>
    </row>
    <row r="10" spans="1:8" ht="14" x14ac:dyDescent="0.15">
      <c r="A10" s="201"/>
      <c r="B10" s="177">
        <v>8</v>
      </c>
      <c r="C10" s="178" t="s">
        <v>184</v>
      </c>
      <c r="D10" s="185">
        <f>SUM(D3:D9)</f>
        <v>182000</v>
      </c>
      <c r="E10" s="185">
        <f>SUM(E3:E9)</f>
        <v>239000</v>
      </c>
      <c r="F10" s="185">
        <f>SUM(F3:F9)</f>
        <v>256000</v>
      </c>
      <c r="G10" s="185">
        <f>SUM(G3:G9)</f>
        <v>286000</v>
      </c>
      <c r="H10" s="185">
        <f t="shared" si="0"/>
        <v>963000</v>
      </c>
    </row>
    <row r="11" spans="1:8" ht="56" x14ac:dyDescent="0.15">
      <c r="A11" s="201"/>
      <c r="B11" s="177">
        <v>9</v>
      </c>
      <c r="C11" s="179" t="s">
        <v>186</v>
      </c>
      <c r="D11" s="186"/>
      <c r="E11" s="186"/>
      <c r="F11" s="186"/>
      <c r="G11" s="186"/>
      <c r="H11" s="186">
        <f t="shared" si="0"/>
        <v>0</v>
      </c>
    </row>
    <row r="12" spans="1:8" ht="14" x14ac:dyDescent="0.15">
      <c r="A12" s="201"/>
      <c r="B12" s="177">
        <v>10</v>
      </c>
      <c r="C12" s="178" t="s">
        <v>187</v>
      </c>
      <c r="D12" s="185">
        <f>SUM(D10:D11)</f>
        <v>182000</v>
      </c>
      <c r="E12" s="185">
        <f>SUM(E10:E11)</f>
        <v>239000</v>
      </c>
      <c r="F12" s="185">
        <f>+F10+F11</f>
        <v>256000</v>
      </c>
      <c r="G12" s="185">
        <f>+G10+G11</f>
        <v>286000</v>
      </c>
      <c r="H12" s="185">
        <f t="shared" si="0"/>
        <v>963000</v>
      </c>
    </row>
    <row r="13" spans="1:8" ht="28" x14ac:dyDescent="0.15">
      <c r="A13" s="201"/>
      <c r="B13" s="177">
        <v>11</v>
      </c>
      <c r="C13" s="178" t="s">
        <v>188</v>
      </c>
      <c r="D13" s="185"/>
      <c r="E13" s="185"/>
      <c r="F13" s="185"/>
      <c r="G13" s="185"/>
      <c r="H13" s="185">
        <f t="shared" si="0"/>
        <v>0</v>
      </c>
    </row>
    <row r="14" spans="1:8" ht="14" x14ac:dyDescent="0.15">
      <c r="A14" s="201"/>
      <c r="B14" s="177">
        <v>12</v>
      </c>
      <c r="C14" s="179" t="s">
        <v>189</v>
      </c>
      <c r="D14" s="186"/>
      <c r="E14" s="186"/>
      <c r="F14" s="186"/>
      <c r="G14" s="186"/>
      <c r="H14" s="186">
        <f t="shared" si="0"/>
        <v>0</v>
      </c>
    </row>
    <row r="15" spans="1:8" ht="15" thickBot="1" x14ac:dyDescent="0.2">
      <c r="A15" s="202"/>
      <c r="B15" s="167">
        <v>13</v>
      </c>
      <c r="C15" s="168" t="s">
        <v>190</v>
      </c>
      <c r="D15" s="187">
        <f>SUM(D12:D14)</f>
        <v>182000</v>
      </c>
      <c r="E15" s="187">
        <f>SUM(E12:E14)</f>
        <v>239000</v>
      </c>
      <c r="F15" s="187">
        <f>SUM(F12:F14)</f>
        <v>256000</v>
      </c>
      <c r="G15" s="187">
        <f>SUM(G12:G14)</f>
        <v>286000</v>
      </c>
      <c r="H15" s="187">
        <f t="shared" si="0"/>
        <v>963000</v>
      </c>
    </row>
    <row r="16" spans="1:8" ht="14" x14ac:dyDescent="0.15">
      <c r="A16" s="201" t="s">
        <v>191</v>
      </c>
      <c r="B16" s="177">
        <v>14</v>
      </c>
      <c r="C16" s="178" t="s">
        <v>192</v>
      </c>
      <c r="D16" s="185">
        <f>ROUND('Budget Worksheet'!N108,-2)</f>
        <v>100</v>
      </c>
      <c r="E16" s="185">
        <f>ROUND('Budget Worksheet'!AB108,-2)</f>
        <v>200</v>
      </c>
      <c r="F16" s="185">
        <f>ROUND('Budget Worksheet'!AP108,-2)</f>
        <v>200</v>
      </c>
      <c r="G16" s="185">
        <f>ROUND('Budget Worksheet'!BD108,-2)</f>
        <v>200</v>
      </c>
      <c r="H16" s="185"/>
    </row>
    <row r="17" spans="1:8" ht="28" x14ac:dyDescent="0.15">
      <c r="A17" s="201"/>
      <c r="B17" s="177">
        <v>15</v>
      </c>
      <c r="C17" s="178" t="s">
        <v>193</v>
      </c>
      <c r="D17" s="185">
        <f>D36</f>
        <v>2000</v>
      </c>
      <c r="E17" s="185">
        <f t="shared" ref="E17:G17" si="1">E36</f>
        <v>8400</v>
      </c>
      <c r="F17" s="185">
        <f t="shared" si="1"/>
        <v>16600</v>
      </c>
      <c r="G17" s="185">
        <f t="shared" si="1"/>
        <v>25000</v>
      </c>
      <c r="H17" s="185"/>
    </row>
    <row r="18" spans="1:8" ht="28" x14ac:dyDescent="0.15">
      <c r="A18" s="201"/>
      <c r="B18" s="177">
        <v>16</v>
      </c>
      <c r="C18" s="178" t="s">
        <v>194</v>
      </c>
      <c r="D18" s="185"/>
      <c r="E18" s="185"/>
      <c r="F18" s="185"/>
      <c r="G18" s="185"/>
      <c r="H18" s="185"/>
    </row>
    <row r="19" spans="1:8" ht="14" x14ac:dyDescent="0.15">
      <c r="A19" s="201"/>
      <c r="B19" s="177">
        <v>17</v>
      </c>
      <c r="C19" s="178" t="s">
        <v>195</v>
      </c>
      <c r="D19" s="185">
        <f>ROUND('Budget Worksheet'!N127,-2)</f>
        <v>43300</v>
      </c>
      <c r="E19" s="185">
        <f>ROUND('Budget Worksheet'!AB127,-2)</f>
        <v>65000</v>
      </c>
      <c r="F19" s="185">
        <f>ROUND('Budget Worksheet'!AP127,-2)</f>
        <v>65000</v>
      </c>
      <c r="G19" s="185">
        <f>ROUND('Budget Worksheet'!BD127,-2)</f>
        <v>65000</v>
      </c>
      <c r="H19" s="185"/>
    </row>
    <row r="20" spans="1:8" ht="14" x14ac:dyDescent="0.15">
      <c r="A20" s="201"/>
      <c r="B20" s="177">
        <v>18</v>
      </c>
      <c r="C20" s="178" t="s">
        <v>196</v>
      </c>
      <c r="D20" s="185">
        <f>ROUND((SUM('Budget Worksheet'!N128:N130)),-2)</f>
        <v>22500</v>
      </c>
      <c r="E20" s="185">
        <f>ROUND((SUM('Budget Worksheet'!AB128:AB130)),-2)</f>
        <v>72500</v>
      </c>
      <c r="F20" s="185">
        <f>ROUND((SUM('Budget Worksheet'!AP128:AP130)),-2)</f>
        <v>90000</v>
      </c>
      <c r="G20" s="185">
        <f>ROUND((SUM('Budget Worksheet'!BD128:BD130)),-2)</f>
        <v>90000</v>
      </c>
      <c r="H20" s="185"/>
    </row>
    <row r="21" spans="1:8" ht="14" x14ac:dyDescent="0.15">
      <c r="A21" s="201"/>
      <c r="B21" s="177">
        <v>19</v>
      </c>
      <c r="C21" s="178" t="s">
        <v>197</v>
      </c>
      <c r="D21" s="185"/>
      <c r="E21" s="185"/>
      <c r="F21" s="185"/>
      <c r="G21" s="185"/>
      <c r="H21" s="185"/>
    </row>
    <row r="22" spans="1:8" ht="14" x14ac:dyDescent="0.15">
      <c r="A22" s="201"/>
      <c r="B22" s="177">
        <v>20</v>
      </c>
      <c r="C22" s="178" t="s">
        <v>198</v>
      </c>
      <c r="D22" s="185">
        <f>ROUND('Budget Worksheet'!N41,-2)</f>
        <v>12300</v>
      </c>
      <c r="E22" s="185">
        <f>ROUND('Budget Worksheet'!AB41,-2)</f>
        <v>31400</v>
      </c>
      <c r="F22" s="185">
        <f>ROUND('Budget Worksheet'!AP41,-2)</f>
        <v>31400</v>
      </c>
      <c r="G22" s="185">
        <f>ROUND('Budget Worksheet'!BD41,-2)</f>
        <v>31400</v>
      </c>
      <c r="H22" s="185"/>
    </row>
    <row r="23" spans="1:8" ht="14" x14ac:dyDescent="0.15">
      <c r="A23" s="201"/>
      <c r="B23" s="177">
        <v>21</v>
      </c>
      <c r="C23" s="178" t="s">
        <v>199</v>
      </c>
      <c r="D23" s="185"/>
      <c r="E23" s="185"/>
      <c r="F23" s="185"/>
      <c r="G23" s="185"/>
      <c r="H23" s="185"/>
    </row>
    <row r="24" spans="1:8" ht="14" x14ac:dyDescent="0.15">
      <c r="A24" s="201"/>
      <c r="B24" s="177">
        <v>22</v>
      </c>
      <c r="C24" s="178" t="s">
        <v>200</v>
      </c>
      <c r="D24" s="185"/>
      <c r="E24" s="185"/>
      <c r="F24" s="185"/>
      <c r="G24" s="185"/>
      <c r="H24" s="185"/>
    </row>
    <row r="25" spans="1:8" ht="28" x14ac:dyDescent="0.15">
      <c r="A25" s="201"/>
      <c r="B25" s="177">
        <v>23</v>
      </c>
      <c r="C25" s="179" t="s">
        <v>201</v>
      </c>
      <c r="D25" s="186">
        <f>D50</f>
        <v>33900</v>
      </c>
      <c r="E25" s="186">
        <f>E50</f>
        <v>61200</v>
      </c>
      <c r="F25" s="186">
        <f>F50</f>
        <v>46400</v>
      </c>
      <c r="G25" s="186">
        <f>G50</f>
        <v>47600</v>
      </c>
      <c r="H25" s="188"/>
    </row>
    <row r="26" spans="1:8" ht="15" thickBot="1" x14ac:dyDescent="0.2">
      <c r="A26" s="202"/>
      <c r="B26" s="167">
        <v>24</v>
      </c>
      <c r="C26" s="168" t="s">
        <v>202</v>
      </c>
      <c r="D26" s="172">
        <f>SUM(D16:D25)</f>
        <v>114100</v>
      </c>
      <c r="E26" s="172">
        <f>SUM(E16:E25)</f>
        <v>238700</v>
      </c>
      <c r="F26" s="172">
        <f>SUM(F16:F25)</f>
        <v>249600</v>
      </c>
      <c r="G26" s="172">
        <f>SUM(G16:G25)</f>
        <v>259200</v>
      </c>
      <c r="H26" s="173"/>
    </row>
    <row r="27" spans="1:8" ht="15" thickBot="1" x14ac:dyDescent="0.2">
      <c r="A27" s="169"/>
      <c r="C27" s="180" t="s">
        <v>203</v>
      </c>
      <c r="D27" s="189"/>
      <c r="E27" s="189"/>
      <c r="F27" s="189"/>
      <c r="G27" s="189"/>
      <c r="H27" s="190"/>
    </row>
    <row r="28" spans="1:8" ht="14" thickTop="1" x14ac:dyDescent="0.15">
      <c r="A28" s="169"/>
      <c r="H28" s="181"/>
    </row>
    <row r="29" spans="1:8" x14ac:dyDescent="0.15">
      <c r="A29" s="169"/>
      <c r="H29" s="181"/>
    </row>
    <row r="30" spans="1:8" ht="14" thickBot="1" x14ac:dyDescent="0.2">
      <c r="C30" s="163" t="s">
        <v>172</v>
      </c>
    </row>
    <row r="31" spans="1:8" x14ac:dyDescent="0.15">
      <c r="C31" s="182"/>
      <c r="D31" s="171">
        <f>D2</f>
        <v>44197</v>
      </c>
      <c r="E31" s="171">
        <f t="shared" ref="E31:G31" si="2">E2</f>
        <v>44562</v>
      </c>
      <c r="F31" s="171">
        <f t="shared" si="2"/>
        <v>44927</v>
      </c>
      <c r="G31" s="171">
        <f t="shared" si="2"/>
        <v>45292</v>
      </c>
    </row>
    <row r="32" spans="1:8" x14ac:dyDescent="0.15">
      <c r="C32" s="183" t="str">
        <f>'Budget Worksheet'!A44</f>
        <v>church planting</v>
      </c>
      <c r="D32" s="191">
        <f>ROUND('Budget Worksheet'!N44,-2)</f>
        <v>1000</v>
      </c>
      <c r="E32" s="191">
        <f>ROUND('Budget Worksheet'!AB44,-2)</f>
        <v>4200</v>
      </c>
      <c r="F32" s="191">
        <f>ROUND('Budget Worksheet'!AP44,-2)</f>
        <v>8300</v>
      </c>
      <c r="G32" s="191">
        <f>ROUND('Budget Worksheet'!BD44,-2)</f>
        <v>12500</v>
      </c>
    </row>
    <row r="33" spans="3:7" x14ac:dyDescent="0.15">
      <c r="C33" s="183" t="str">
        <f>CONCATENATE("[name of ",'Budget Worksheet'!A45,"]")</f>
        <v>[name of sponsoring church/org]</v>
      </c>
      <c r="D33" s="191">
        <f>ROUND('Budget Worksheet'!N45,-2)</f>
        <v>600</v>
      </c>
      <c r="E33" s="191">
        <f>ROUND('Budget Worksheet'!AB45,-2)</f>
        <v>2500</v>
      </c>
      <c r="F33" s="191">
        <f>ROUND('Budget Worksheet'!AP45,-2)</f>
        <v>5000</v>
      </c>
      <c r="G33" s="191">
        <f>ROUND('Budget Worksheet'!BD45,-2)</f>
        <v>7500</v>
      </c>
    </row>
    <row r="34" spans="3:7" x14ac:dyDescent="0.15">
      <c r="C34" s="183" t="str">
        <f>'Budget Worksheet'!A46</f>
        <v>other missions</v>
      </c>
      <c r="D34" s="191">
        <f>ROUND('Budget Worksheet'!N46,-2)</f>
        <v>400</v>
      </c>
      <c r="E34" s="191">
        <f>ROUND('Budget Worksheet'!AB46,-2)</f>
        <v>1700</v>
      </c>
      <c r="F34" s="191">
        <f>ROUND('Budget Worksheet'!AP46,-2)</f>
        <v>3300</v>
      </c>
      <c r="G34" s="191">
        <f>ROUND('Budget Worksheet'!BD46,-2)</f>
        <v>5000</v>
      </c>
    </row>
    <row r="35" spans="3:7" x14ac:dyDescent="0.15">
      <c r="C35" s="183" t="str">
        <f>'Budget Worksheet'!A47</f>
        <v>benevolence</v>
      </c>
      <c r="D35" s="191">
        <f>ROUND('Budget Worksheet'!N47,-2)</f>
        <v>0</v>
      </c>
      <c r="E35" s="191">
        <f>ROUND('Budget Worksheet'!AB47,-2)</f>
        <v>0</v>
      </c>
      <c r="F35" s="191">
        <f>ROUND('Budget Worksheet'!AP47,-2)</f>
        <v>0</v>
      </c>
      <c r="G35" s="191">
        <f>ROUND('Budget Worksheet'!BD47,-2)</f>
        <v>0</v>
      </c>
    </row>
    <row r="36" spans="3:7" ht="14" thickBot="1" x14ac:dyDescent="0.2">
      <c r="C36" s="166" t="s">
        <v>181</v>
      </c>
      <c r="D36" s="174">
        <f>SUM(D32:D35)</f>
        <v>2000</v>
      </c>
      <c r="E36" s="174">
        <f>SUM(E32:E35)</f>
        <v>8400</v>
      </c>
      <c r="F36" s="174">
        <f>SUM(F32:F35)</f>
        <v>16600</v>
      </c>
      <c r="G36" s="174">
        <f>SUM(G32:G35)</f>
        <v>25000</v>
      </c>
    </row>
    <row r="37" spans="3:7" x14ac:dyDescent="0.15">
      <c r="C37" s="175"/>
    </row>
    <row r="38" spans="3:7" x14ac:dyDescent="0.15">
      <c r="C38" s="175"/>
    </row>
    <row r="39" spans="3:7" ht="14" thickBot="1" x14ac:dyDescent="0.2">
      <c r="C39" s="163" t="s">
        <v>185</v>
      </c>
    </row>
    <row r="40" spans="3:7" x14ac:dyDescent="0.15">
      <c r="C40" s="182"/>
      <c r="D40" s="171">
        <f>D2</f>
        <v>44197</v>
      </c>
      <c r="E40" s="171">
        <f t="shared" ref="E40:G40" si="3">E2</f>
        <v>44562</v>
      </c>
      <c r="F40" s="171">
        <f t="shared" si="3"/>
        <v>44927</v>
      </c>
      <c r="G40" s="171">
        <f t="shared" si="3"/>
        <v>45292</v>
      </c>
    </row>
    <row r="41" spans="3:7" x14ac:dyDescent="0.15">
      <c r="C41" s="184" t="str">
        <f>'Budget Worksheet'!A48</f>
        <v>community service</v>
      </c>
      <c r="D41" s="191">
        <f>ROUND('Budget Worksheet'!N48,-2)</f>
        <v>0</v>
      </c>
      <c r="E41" s="191">
        <f>ROUND('Budget Worksheet'!AB48,-2)</f>
        <v>0</v>
      </c>
      <c r="F41" s="191">
        <f>ROUND('Budget Worksheet'!AP48,-2)</f>
        <v>0</v>
      </c>
      <c r="G41" s="191">
        <f>ROUND('Budget Worksheet'!BD48,-2)</f>
        <v>0</v>
      </c>
    </row>
    <row r="42" spans="3:7" x14ac:dyDescent="0.15">
      <c r="C42" s="184" t="str">
        <f>'Budget Worksheet'!A51</f>
        <v>Marketing &amp; Outreach</v>
      </c>
      <c r="D42" s="191">
        <f>ROUND('Budget Worksheet'!N64,-2)</f>
        <v>12700</v>
      </c>
      <c r="E42" s="191">
        <f>ROUND('Budget Worksheet'!AB64,-2)</f>
        <v>19000</v>
      </c>
      <c r="F42" s="191">
        <f>ROUND('Budget Worksheet'!AP64,-2)</f>
        <v>0</v>
      </c>
      <c r="G42" s="191">
        <f>'Budget Worksheet'!BD64</f>
        <v>0</v>
      </c>
    </row>
    <row r="43" spans="3:7" x14ac:dyDescent="0.15">
      <c r="C43" s="183" t="s">
        <v>205</v>
      </c>
      <c r="D43" s="191">
        <f>ROUND((SUM('Budget Worksheet'!N78,'Budget Worksheet'!N83,'Budget Worksheet'!N96,'Budget Worksheet'!N101)),-2)</f>
        <v>6900</v>
      </c>
      <c r="E43" s="191">
        <f>ROUND((SUM('Budget Worksheet'!AB78,'Budget Worksheet'!AB83,'Budget Worksheet'!AB96,'Budget Worksheet'!AB101)),-2)</f>
        <v>12700</v>
      </c>
      <c r="F43" s="191">
        <f>ROUND((SUM('Budget Worksheet'!AP78,'Budget Worksheet'!AP83,'Budget Worksheet'!AP96,'Budget Worksheet'!AP101)),-2)</f>
        <v>12700</v>
      </c>
      <c r="G43" s="191">
        <f>ROUND((SUM('Budget Worksheet'!BD78,'Budget Worksheet'!BD83,'Budget Worksheet'!BD96,'Budget Worksheet'!BD101)),-2)</f>
        <v>12700</v>
      </c>
    </row>
    <row r="44" spans="3:7" x14ac:dyDescent="0.15">
      <c r="C44" s="183" t="str">
        <f>'Budget Worksheet'!A103</f>
        <v>Operations</v>
      </c>
      <c r="D44" s="191">
        <f>ROUND('Budget Worksheet'!N121,-2)</f>
        <v>4100</v>
      </c>
      <c r="E44" s="191">
        <f>ROUND('Budget Worksheet'!AB121,-2)</f>
        <v>7000</v>
      </c>
      <c r="F44" s="191">
        <f>ROUND('Budget Worksheet'!AP121,-2)</f>
        <v>8300</v>
      </c>
      <c r="G44" s="191">
        <f>ROUND('Budget Worksheet'!BD121,-2)</f>
        <v>9500</v>
      </c>
    </row>
    <row r="45" spans="3:7" x14ac:dyDescent="0.15">
      <c r="C45" s="183" t="s">
        <v>206</v>
      </c>
      <c r="D45" s="191">
        <f>ROUND(('Budget Worksheet'!N136-SUM('Budget Worksheet'!N127:N130)),-2)</f>
        <v>10200</v>
      </c>
      <c r="E45" s="191">
        <f>ROUND(('Budget Worksheet'!AB136-SUM('Budget Worksheet'!AB127:AB130)),-2)</f>
        <v>22500</v>
      </c>
      <c r="F45" s="191">
        <f>ROUND(('Budget Worksheet'!AP136-SUM('Budget Worksheet'!AP127:AP130)),-2)</f>
        <v>25400</v>
      </c>
      <c r="G45" s="191">
        <f>ROUND(('Budget Worksheet'!BD136-SUM('Budget Worksheet'!BD127:BD130)),-2)</f>
        <v>25400</v>
      </c>
    </row>
    <row r="46" spans="3:7" x14ac:dyDescent="0.15">
      <c r="C46" s="183"/>
      <c r="D46" s="191"/>
      <c r="E46" s="191"/>
      <c r="F46" s="191"/>
      <c r="G46" s="191"/>
    </row>
    <row r="47" spans="3:7" x14ac:dyDescent="0.15">
      <c r="C47" s="183"/>
      <c r="D47" s="191"/>
      <c r="E47" s="191"/>
      <c r="F47" s="191"/>
      <c r="G47" s="191"/>
    </row>
    <row r="48" spans="3:7" x14ac:dyDescent="0.15">
      <c r="C48" s="183"/>
      <c r="D48" s="191"/>
      <c r="E48" s="191"/>
      <c r="F48" s="191"/>
      <c r="G48" s="191"/>
    </row>
    <row r="49" spans="3:7" x14ac:dyDescent="0.15">
      <c r="C49" s="183"/>
      <c r="D49" s="191"/>
      <c r="E49" s="191"/>
      <c r="F49" s="191"/>
      <c r="G49" s="191"/>
    </row>
    <row r="50" spans="3:7" ht="14" thickBot="1" x14ac:dyDescent="0.2">
      <c r="C50" s="166" t="s">
        <v>181</v>
      </c>
      <c r="D50" s="174">
        <f>SUM(D41:D49)</f>
        <v>33900</v>
      </c>
      <c r="E50" s="174">
        <f>SUM(E41:E49)</f>
        <v>61200</v>
      </c>
      <c r="F50" s="174">
        <f>SUM(F41:F49)</f>
        <v>46400</v>
      </c>
      <c r="G50" s="174">
        <f>SUM(G41:G49)</f>
        <v>47600</v>
      </c>
    </row>
    <row r="51" spans="3:7" x14ac:dyDescent="0.15">
      <c r="C51" s="175"/>
    </row>
  </sheetData>
  <mergeCells count="2">
    <mergeCell ref="A2:A15"/>
    <mergeCell ref="A16:A26"/>
  </mergeCells>
  <pageMargins left="0.75" right="0.75" top="1" bottom="1" header="0.5" footer="0.5"/>
  <pageSetup orientation="portrait"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Assumptions</vt:lpstr>
      <vt:lpstr>Budget Worksheet</vt:lpstr>
      <vt:lpstr>Printable Budget</vt:lpstr>
      <vt:lpstr>Summary</vt:lpstr>
      <vt:lpstr>1023 Worksheet</vt:lpstr>
      <vt:lpstr>MoneyComingIn</vt:lpstr>
      <vt:lpstr>Assumptions!Print_Area</vt:lpstr>
      <vt:lpstr>'Budget Worksheet'!Print_Area</vt:lpstr>
      <vt:lpstr>Summary!Print_Area</vt:lpstr>
      <vt:lpstr>'Printable Budget'!Print_Titles</vt:lpstr>
      <vt:lpstr>SampleRange</vt:lpstr>
      <vt:lpstr>SemesterLength</vt:lpstr>
      <vt:lpstr>TotalExpenses</vt:lpstr>
    </vt:vector>
  </TitlesOfParts>
  <Manager>Dale Spaulding</Manager>
  <Company>Passion for Planting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Fundraising Worksheet Template</dc:title>
  <dc:subject/>
  <dc:creator>Patrick Bradley</dc:creator>
  <cp:keywords/>
  <dc:description/>
  <cp:lastModifiedBy>Microsoft Office User</cp:lastModifiedBy>
  <cp:lastPrinted>2020-01-16T17:02:04Z</cp:lastPrinted>
  <dcterms:created xsi:type="dcterms:W3CDTF">2017-02-02T21:06:34Z</dcterms:created>
  <dcterms:modified xsi:type="dcterms:W3CDTF">2021-01-29T20:13:40Z</dcterms:modified>
  <cp:category>Financial, Fundraising</cp:category>
</cp:coreProperties>
</file>